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24226"/>
  <mc:AlternateContent xmlns:mc="http://schemas.openxmlformats.org/markup-compatibility/2006">
    <mc:Choice Requires="x15">
      <x15ac:absPath xmlns:x15ac="http://schemas.microsoft.com/office/spreadsheetml/2010/11/ac" url="P:\DAF\SACP\UCP\1 Marchés\METZ\ME26.01 CPER Camexia\2.DCE\DCE\LOT 8 - Electricité Courants forts - faibles\"/>
    </mc:Choice>
  </mc:AlternateContent>
  <xr:revisionPtr revIDLastSave="0" documentId="13_ncr:1_{189D86F4-8693-4C71-B5F5-3C29FE619F55}" xr6:coauthVersionLast="47" xr6:coauthVersionMax="47" xr10:uidLastSave="{00000000-0000-0000-0000-000000000000}"/>
  <bookViews>
    <workbookView xWindow="28680" yWindow="-120" windowWidth="29040" windowHeight="15720" tabRatio="864" activeTab="5" xr2:uid="{00000000-000D-0000-FFFF-FFFF00000000}"/>
  </bookViews>
  <sheets>
    <sheet name="Recapitulatif" sheetId="25" r:id="rId1"/>
    <sheet name="Zone 00" sheetId="17" r:id="rId2"/>
    <sheet name="Zone 01&amp;02" sheetId="20" r:id="rId3"/>
    <sheet name="Zone 03" sheetId="21" r:id="rId4"/>
    <sheet name="Zone 05" sheetId="23" r:id="rId5"/>
    <sheet name="Zone 06" sheetId="24" r:id="rId6"/>
  </sheets>
  <definedNames>
    <definedName name="_NP1" localSheetId="0">#REF!</definedName>
    <definedName name="_NP1">#REF!</definedName>
    <definedName name="_Toc14450271" localSheetId="1">'Zone 00'!#REF!</definedName>
    <definedName name="_Toc14450271" localSheetId="2">'Zone 01&amp;02'!#REF!</definedName>
    <definedName name="_Toc14450271" localSheetId="3">'Zone 03'!#REF!</definedName>
    <definedName name="_Toc14450271" localSheetId="4">'Zone 05'!#REF!</definedName>
    <definedName name="_Toc14450271" localSheetId="5">'Zone 06'!#REF!</definedName>
    <definedName name="_Toc299122676" localSheetId="1">'Zone 00'!#REF!</definedName>
    <definedName name="_Toc299122676" localSheetId="2">'Zone 01&amp;02'!#REF!</definedName>
    <definedName name="_Toc299122676" localSheetId="3">'Zone 03'!#REF!</definedName>
    <definedName name="_Toc299122676" localSheetId="4">'Zone 05'!#REF!</definedName>
    <definedName name="_Toc299122676" localSheetId="5">'Zone 06'!#REF!</definedName>
    <definedName name="_xlnm.Print_Titles" localSheetId="1">'Zone 00'!$2:$8</definedName>
    <definedName name="_xlnm.Print_Titles" localSheetId="2">'Zone 01&amp;02'!$2:$8</definedName>
    <definedName name="_xlnm.Print_Titles" localSheetId="3">'Zone 03'!$2:$8</definedName>
    <definedName name="_xlnm.Print_Titles" localSheetId="4">'Zone 05'!$2:$8</definedName>
    <definedName name="_xlnm.Print_Titles" localSheetId="5">'Zone 06'!$2:$8</definedName>
    <definedName name="LOT" localSheetId="1">'Zone 00'!#REF!</definedName>
    <definedName name="LOT" localSheetId="2">'Zone 01&amp;02'!#REF!</definedName>
    <definedName name="LOT" localSheetId="3">'Zone 03'!#REF!</definedName>
    <definedName name="LOT" localSheetId="4">'Zone 05'!#REF!</definedName>
    <definedName name="LOT" localSheetId="5">'Zone 06'!#REF!</definedName>
    <definedName name="LOT">#REF!</definedName>
    <definedName name="N°_LOT" localSheetId="1">'Zone 00'!#REF!</definedName>
    <definedName name="N°_LOT" localSheetId="2">'Zone 01&amp;02'!#REF!</definedName>
    <definedName name="N°_LOT" localSheetId="3">'Zone 03'!#REF!</definedName>
    <definedName name="N°_LOT" localSheetId="4">'Zone 05'!#REF!</definedName>
    <definedName name="N°_LOT" localSheetId="5">'Zone 06'!#REF!</definedName>
    <definedName name="N°_LOT">#REF!</definedName>
    <definedName name="NBP" localSheetId="0">#REF!</definedName>
    <definedName name="NBP">#REF!</definedName>
    <definedName name="_xlnm.Print_Area" localSheetId="0">Recapitulatif!$A$1:$D$26</definedName>
    <definedName name="_xlnm.Print_Area" localSheetId="1">'Zone 00'!$A$1:$H$147</definedName>
    <definedName name="_xlnm.Print_Area" localSheetId="2">'Zone 01&amp;02'!$A$1:$H$151</definedName>
    <definedName name="_xlnm.Print_Area" localSheetId="3">'Zone 03'!$A$1:$H$165</definedName>
    <definedName name="_xlnm.Print_Area" localSheetId="4">'Zone 05'!$A$1:$H$167</definedName>
    <definedName name="_xlnm.Print_Area" localSheetId="5">'Zone 06'!$A$1:$H$69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6" i="21" l="1"/>
  <c r="H43" i="17" l="1"/>
  <c r="H119" i="21"/>
  <c r="H111" i="20"/>
  <c r="H38" i="23"/>
  <c r="H113" i="21"/>
  <c r="H110" i="23"/>
  <c r="H106" i="21"/>
  <c r="H99" i="20"/>
  <c r="H38" i="21"/>
  <c r="H41" i="24"/>
  <c r="H42" i="24"/>
  <c r="H43" i="24"/>
  <c r="H44" i="24"/>
  <c r="H45" i="24"/>
  <c r="H46" i="24"/>
  <c r="H47" i="24"/>
  <c r="H20" i="24"/>
  <c r="H21" i="24"/>
  <c r="H22" i="24"/>
  <c r="H23" i="24"/>
  <c r="H24" i="24"/>
  <c r="H25" i="24"/>
  <c r="H26" i="24"/>
  <c r="H27" i="24"/>
  <c r="H28" i="24"/>
  <c r="H29" i="24"/>
  <c r="H30" i="24"/>
  <c r="H35" i="24"/>
  <c r="H36" i="24"/>
  <c r="H37" i="24"/>
  <c r="H38" i="24"/>
  <c r="H39" i="24"/>
  <c r="H40" i="24"/>
  <c r="H117" i="23"/>
  <c r="H85" i="23"/>
  <c r="H84" i="23"/>
  <c r="H83" i="23"/>
  <c r="H41" i="23"/>
  <c r="H57" i="21" l="1"/>
  <c r="H56" i="21"/>
  <c r="H60" i="23"/>
  <c r="H45" i="23"/>
  <c r="H44" i="23"/>
  <c r="H44" i="21"/>
  <c r="H43" i="21"/>
  <c r="B167" i="23"/>
  <c r="B166" i="23"/>
  <c r="B165" i="23"/>
  <c r="B165" i="21"/>
  <c r="B164" i="21"/>
  <c r="B163" i="21"/>
  <c r="B147" i="17"/>
  <c r="B146" i="17"/>
  <c r="B145" i="17"/>
  <c r="B151" i="20"/>
  <c r="B150" i="20"/>
  <c r="B149" i="20"/>
  <c r="H42" i="20"/>
  <c r="H43" i="20"/>
  <c r="H39" i="20"/>
  <c r="H105" i="17" l="1"/>
  <c r="E49" i="17"/>
  <c r="H56" i="17"/>
  <c r="H44" i="17"/>
  <c r="E115" i="20" l="1"/>
  <c r="E122" i="21"/>
  <c r="E126" i="23"/>
  <c r="E55" i="23"/>
  <c r="H115" i="20" l="1"/>
  <c r="H39" i="21"/>
  <c r="E52" i="20" l="1"/>
  <c r="E47" i="17" l="1"/>
  <c r="E117" i="20" l="1"/>
  <c r="H114" i="20"/>
  <c r="E124" i="21"/>
  <c r="E128" i="23"/>
  <c r="E53" i="23"/>
  <c r="H59" i="23"/>
  <c r="E53" i="21"/>
  <c r="E51" i="21"/>
  <c r="E50" i="20"/>
  <c r="E48" i="17"/>
  <c r="E161" i="23"/>
  <c r="E54" i="23"/>
  <c r="H107" i="23"/>
  <c r="H106" i="23"/>
  <c r="E63" i="24"/>
  <c r="E61" i="24"/>
  <c r="H59" i="24"/>
  <c r="H124" i="23"/>
  <c r="H74" i="23"/>
  <c r="H76" i="23"/>
  <c r="H75" i="23"/>
  <c r="H67" i="23"/>
  <c r="H65" i="23"/>
  <c r="H134" i="23"/>
  <c r="H131" i="23"/>
  <c r="H49" i="23"/>
  <c r="H58" i="23"/>
  <c r="H32" i="23"/>
  <c r="H31" i="23"/>
  <c r="H29" i="23"/>
  <c r="H75" i="21"/>
  <c r="H74" i="21"/>
  <c r="H66" i="21"/>
  <c r="H64" i="21"/>
  <c r="H84" i="21"/>
  <c r="H83" i="21"/>
  <c r="H82" i="21"/>
  <c r="H81" i="21" l="1"/>
  <c r="H71" i="20"/>
  <c r="H62" i="20"/>
  <c r="H71" i="17"/>
  <c r="H31" i="21" l="1"/>
  <c r="H32" i="21"/>
  <c r="H38" i="20"/>
  <c r="H36" i="20"/>
  <c r="H37" i="20"/>
  <c r="H32" i="20"/>
  <c r="H31" i="20"/>
  <c r="E139" i="17"/>
  <c r="H57" i="17"/>
  <c r="H32" i="17"/>
  <c r="H31" i="17"/>
  <c r="H30" i="17"/>
  <c r="H29" i="17"/>
  <c r="H142" i="23" l="1"/>
  <c r="H128" i="23"/>
  <c r="H123" i="23"/>
  <c r="E149" i="21"/>
  <c r="H60" i="24"/>
  <c r="H125" i="23"/>
  <c r="H121" i="21"/>
  <c r="H73" i="23"/>
  <c r="H73" i="21"/>
  <c r="H76" i="20"/>
  <c r="H77" i="20"/>
  <c r="H130" i="20"/>
  <c r="H122" i="20"/>
  <c r="H112" i="20"/>
  <c r="H58" i="20"/>
  <c r="H64" i="20"/>
  <c r="H72" i="20"/>
  <c r="H116" i="17"/>
  <c r="H70" i="17"/>
  <c r="H68" i="17"/>
  <c r="H62" i="17"/>
  <c r="H89" i="23"/>
  <c r="H81" i="20"/>
  <c r="H78" i="17"/>
  <c r="H88" i="21"/>
  <c r="H127" i="23"/>
  <c r="E112" i="17"/>
  <c r="H19" i="24" l="1"/>
  <c r="H16" i="24"/>
  <c r="H15" i="24"/>
  <c r="H14" i="24"/>
  <c r="H19" i="23"/>
  <c r="H16" i="23"/>
  <c r="H15" i="23"/>
  <c r="H14" i="23"/>
  <c r="H19" i="21"/>
  <c r="H16" i="21"/>
  <c r="H15" i="21"/>
  <c r="H14" i="21"/>
  <c r="H19" i="20"/>
  <c r="H16" i="20"/>
  <c r="H15" i="20"/>
  <c r="H14" i="20"/>
  <c r="H15" i="17"/>
  <c r="H13" i="21" l="1"/>
  <c r="H13" i="20"/>
  <c r="H13" i="24"/>
  <c r="H13" i="23"/>
  <c r="H151" i="23" l="1"/>
  <c r="H150" i="23"/>
  <c r="H149" i="23"/>
  <c r="H148" i="23"/>
  <c r="H147" i="23"/>
  <c r="H61" i="23"/>
  <c r="H61" i="21"/>
  <c r="H57" i="20"/>
  <c r="H104" i="20"/>
  <c r="H105" i="20"/>
  <c r="H106" i="20"/>
  <c r="H103" i="20"/>
  <c r="H97" i="20"/>
  <c r="H98" i="20"/>
  <c r="H36" i="21"/>
  <c r="H36" i="23"/>
  <c r="H139" i="17"/>
  <c r="E143" i="20"/>
  <c r="H143" i="20" s="1"/>
  <c r="H149" i="21"/>
  <c r="H77" i="17"/>
  <c r="H164" i="23"/>
  <c r="H163" i="23"/>
  <c r="H162" i="23"/>
  <c r="H160" i="23"/>
  <c r="H162" i="21"/>
  <c r="H161" i="21"/>
  <c r="H160" i="21"/>
  <c r="H159" i="21"/>
  <c r="H158" i="21"/>
  <c r="H157" i="21"/>
  <c r="H156" i="21"/>
  <c r="H155" i="21"/>
  <c r="H154" i="21"/>
  <c r="H153" i="21"/>
  <c r="H152" i="21"/>
  <c r="H151" i="21"/>
  <c r="H150" i="21"/>
  <c r="H148" i="21"/>
  <c r="H148" i="20"/>
  <c r="H147" i="20"/>
  <c r="H146" i="20"/>
  <c r="H145" i="20"/>
  <c r="H144" i="20"/>
  <c r="H142" i="20"/>
  <c r="H149" i="20" l="1"/>
  <c r="D14" i="25" s="1"/>
  <c r="H163" i="21"/>
  <c r="D16" i="25" s="1"/>
  <c r="H164" i="21" l="1"/>
  <c r="H165" i="21" s="1"/>
  <c r="F5" i="21"/>
  <c r="H101" i="23"/>
  <c r="H100" i="23"/>
  <c r="H99" i="23"/>
  <c r="H98" i="23"/>
  <c r="H97" i="23"/>
  <c r="H96" i="23"/>
  <c r="H95" i="23"/>
  <c r="H94" i="23"/>
  <c r="H93" i="23"/>
  <c r="H92" i="23"/>
  <c r="H91" i="23"/>
  <c r="H90" i="23"/>
  <c r="H88" i="23"/>
  <c r="H100" i="21"/>
  <c r="H99" i="21"/>
  <c r="H98" i="21"/>
  <c r="H97" i="21"/>
  <c r="H96" i="21"/>
  <c r="H95" i="21"/>
  <c r="H94" i="21"/>
  <c r="H93" i="21"/>
  <c r="H92" i="21"/>
  <c r="H91" i="21"/>
  <c r="H90" i="21"/>
  <c r="H89" i="21"/>
  <c r="H87" i="21"/>
  <c r="H93" i="20"/>
  <c r="H92" i="20"/>
  <c r="H91" i="20"/>
  <c r="H90" i="20"/>
  <c r="H89" i="20"/>
  <c r="H88" i="20"/>
  <c r="H87" i="20"/>
  <c r="H86" i="20"/>
  <c r="H85" i="20"/>
  <c r="H84" i="20"/>
  <c r="H83" i="20"/>
  <c r="H82" i="20"/>
  <c r="H80" i="20"/>
  <c r="H144" i="17"/>
  <c r="H143" i="17"/>
  <c r="H142" i="17"/>
  <c r="H141" i="17"/>
  <c r="H140" i="17"/>
  <c r="H138" i="17"/>
  <c r="H84" i="17"/>
  <c r="H83" i="17"/>
  <c r="H82" i="17"/>
  <c r="H81" i="17"/>
  <c r="H80" i="17"/>
  <c r="H79" i="17"/>
  <c r="H86" i="21" l="1"/>
  <c r="H87" i="23"/>
  <c r="H79" i="20"/>
  <c r="H145" i="17"/>
  <c r="D12" i="25" s="1"/>
  <c r="F5" i="17" l="1"/>
  <c r="H94" i="17"/>
  <c r="E110" i="17" l="1"/>
  <c r="H126" i="23"/>
  <c r="H54" i="23"/>
  <c r="E52" i="21"/>
  <c r="H52" i="21" s="1"/>
  <c r="H51" i="21"/>
  <c r="H47" i="17"/>
  <c r="H55" i="20"/>
  <c r="H49" i="17"/>
  <c r="H52" i="17"/>
  <c r="E33" i="24"/>
  <c r="H33" i="24" s="1"/>
  <c r="H18" i="24" s="1"/>
  <c r="B69" i="24"/>
  <c r="B68" i="24"/>
  <c r="B67" i="24"/>
  <c r="H64" i="24"/>
  <c r="H62" i="24"/>
  <c r="H57" i="24"/>
  <c r="H56" i="24"/>
  <c r="H55" i="24"/>
  <c r="H54" i="24"/>
  <c r="H53" i="24"/>
  <c r="H52" i="24"/>
  <c r="H51" i="24"/>
  <c r="H50" i="24"/>
  <c r="E32" i="24"/>
  <c r="H32" i="24" s="1"/>
  <c r="E2" i="24"/>
  <c r="H55" i="23"/>
  <c r="B157" i="23"/>
  <c r="B156" i="23"/>
  <c r="B155" i="23"/>
  <c r="H152" i="23"/>
  <c r="H145" i="23"/>
  <c r="H144" i="23"/>
  <c r="H143" i="23"/>
  <c r="H141" i="23"/>
  <c r="H140" i="23"/>
  <c r="H139" i="23"/>
  <c r="H138" i="23"/>
  <c r="H137" i="23"/>
  <c r="H136" i="23"/>
  <c r="H133" i="23"/>
  <c r="H135" i="23"/>
  <c r="H132" i="23"/>
  <c r="H130" i="23"/>
  <c r="H129" i="23"/>
  <c r="H122" i="23"/>
  <c r="H121" i="23"/>
  <c r="H120" i="23"/>
  <c r="H119" i="23"/>
  <c r="H118" i="23"/>
  <c r="H116" i="23"/>
  <c r="H115" i="23"/>
  <c r="H114" i="23"/>
  <c r="H111" i="23"/>
  <c r="H109" i="23"/>
  <c r="H108" i="23"/>
  <c r="H105" i="23"/>
  <c r="H104" i="23"/>
  <c r="H102" i="23"/>
  <c r="H86" i="23"/>
  <c r="H82" i="23"/>
  <c r="H81" i="23"/>
  <c r="H80" i="23"/>
  <c r="H79" i="23"/>
  <c r="H78" i="23"/>
  <c r="H77" i="23"/>
  <c r="H71" i="23"/>
  <c r="H70" i="23"/>
  <c r="H69" i="23"/>
  <c r="H66" i="23"/>
  <c r="H64" i="23"/>
  <c r="H63" i="23"/>
  <c r="H62" i="23"/>
  <c r="H57" i="23"/>
  <c r="H50" i="23"/>
  <c r="H48" i="23"/>
  <c r="H43" i="23"/>
  <c r="H42" i="23"/>
  <c r="H40" i="23"/>
  <c r="H39" i="23"/>
  <c r="H37" i="23"/>
  <c r="H35" i="23"/>
  <c r="H30" i="23"/>
  <c r="H26" i="23"/>
  <c r="H25" i="23"/>
  <c r="H24" i="23"/>
  <c r="H21" i="23"/>
  <c r="E2" i="23"/>
  <c r="H72" i="21"/>
  <c r="H52" i="20"/>
  <c r="H38" i="17"/>
  <c r="H37" i="21"/>
  <c r="B145" i="21"/>
  <c r="B144" i="21"/>
  <c r="B143" i="21"/>
  <c r="H140" i="21"/>
  <c r="H139" i="21"/>
  <c r="H138" i="21"/>
  <c r="H137" i="21"/>
  <c r="H135" i="21"/>
  <c r="H134" i="21"/>
  <c r="H133" i="21"/>
  <c r="H132" i="21"/>
  <c r="H131" i="21"/>
  <c r="H130" i="21"/>
  <c r="H128" i="21"/>
  <c r="H129" i="21"/>
  <c r="H127" i="21"/>
  <c r="H126" i="21"/>
  <c r="H125" i="21"/>
  <c r="H123" i="21"/>
  <c r="H118" i="21"/>
  <c r="H117" i="21"/>
  <c r="H116" i="21"/>
  <c r="H115" i="21"/>
  <c r="H114" i="21"/>
  <c r="H112" i="21"/>
  <c r="H111" i="21"/>
  <c r="H110" i="21"/>
  <c r="H107" i="21"/>
  <c r="H105" i="21"/>
  <c r="H104" i="21"/>
  <c r="H103" i="21"/>
  <c r="H102" i="21"/>
  <c r="H101" i="21"/>
  <c r="H85" i="21"/>
  <c r="H80" i="21"/>
  <c r="H79" i="21"/>
  <c r="H78" i="21"/>
  <c r="H77" i="21"/>
  <c r="H76" i="21"/>
  <c r="H71" i="21"/>
  <c r="H70" i="21"/>
  <c r="H69" i="21"/>
  <c r="H68" i="21"/>
  <c r="H67" i="21"/>
  <c r="H65" i="21"/>
  <c r="H63" i="21"/>
  <c r="H62" i="21"/>
  <c r="H60" i="21"/>
  <c r="H59" i="21"/>
  <c r="H55" i="21"/>
  <c r="E58" i="21"/>
  <c r="H58" i="21" s="1"/>
  <c r="H48" i="21"/>
  <c r="H47" i="21"/>
  <c r="H42" i="21"/>
  <c r="H41" i="21"/>
  <c r="H40" i="21"/>
  <c r="H35" i="21"/>
  <c r="H30" i="21"/>
  <c r="H29" i="21"/>
  <c r="H26" i="21"/>
  <c r="H25" i="21"/>
  <c r="H24" i="21"/>
  <c r="H21" i="21"/>
  <c r="E2" i="21"/>
  <c r="H66" i="20"/>
  <c r="H67" i="20"/>
  <c r="H68" i="20"/>
  <c r="H69" i="20"/>
  <c r="H70" i="20"/>
  <c r="H73" i="20"/>
  <c r="H74" i="20"/>
  <c r="H75" i="20"/>
  <c r="B139" i="20"/>
  <c r="B138" i="20"/>
  <c r="B137" i="20"/>
  <c r="H134" i="20"/>
  <c r="H133" i="20"/>
  <c r="H132" i="20"/>
  <c r="H131" i="20"/>
  <c r="H129" i="20"/>
  <c r="H128" i="20"/>
  <c r="H127" i="20"/>
  <c r="H126" i="20"/>
  <c r="H125" i="20"/>
  <c r="H124" i="20"/>
  <c r="H121" i="20"/>
  <c r="H123" i="20"/>
  <c r="H120" i="20"/>
  <c r="H119" i="20"/>
  <c r="H118" i="20"/>
  <c r="H116" i="20"/>
  <c r="H110" i="20"/>
  <c r="H109" i="20"/>
  <c r="H108" i="20"/>
  <c r="H107" i="20"/>
  <c r="H100" i="20"/>
  <c r="H96" i="20"/>
  <c r="H95" i="20"/>
  <c r="H94" i="20"/>
  <c r="H78" i="20"/>
  <c r="H65" i="20"/>
  <c r="H63" i="20"/>
  <c r="H61" i="20"/>
  <c r="H60" i="20"/>
  <c r="H54" i="20"/>
  <c r="E51" i="20"/>
  <c r="H51" i="20" s="1"/>
  <c r="H47" i="20"/>
  <c r="H46" i="20"/>
  <c r="H41" i="20"/>
  <c r="H40" i="20"/>
  <c r="H35" i="20"/>
  <c r="H30" i="20"/>
  <c r="H29" i="20"/>
  <c r="H26" i="20"/>
  <c r="H25" i="20"/>
  <c r="H24" i="20"/>
  <c r="H21" i="20"/>
  <c r="E2" i="20"/>
  <c r="H61" i="17"/>
  <c r="H64" i="17"/>
  <c r="H65" i="17"/>
  <c r="H66" i="17"/>
  <c r="H67" i="17"/>
  <c r="H69" i="17"/>
  <c r="H72" i="17"/>
  <c r="H63" i="17"/>
  <c r="H36" i="17"/>
  <c r="H37" i="17"/>
  <c r="H39" i="17"/>
  <c r="H40" i="17"/>
  <c r="H42" i="17"/>
  <c r="H98" i="17"/>
  <c r="H96" i="17"/>
  <c r="H95" i="17"/>
  <c r="H93" i="17"/>
  <c r="H92" i="17"/>
  <c r="H91" i="17"/>
  <c r="H90" i="17"/>
  <c r="H89" i="17"/>
  <c r="H88" i="17"/>
  <c r="H87" i="17"/>
  <c r="H86" i="17"/>
  <c r="H85" i="17"/>
  <c r="H75" i="17"/>
  <c r="H74" i="17"/>
  <c r="H73" i="17"/>
  <c r="H60" i="17"/>
  <c r="H59" i="17"/>
  <c r="H58" i="17"/>
  <c r="H51" i="17"/>
  <c r="H50" i="17"/>
  <c r="H104" i="17"/>
  <c r="H102" i="17"/>
  <c r="H103" i="17"/>
  <c r="H106" i="17"/>
  <c r="H107" i="17"/>
  <c r="H108" i="17"/>
  <c r="H109" i="17"/>
  <c r="H111" i="17"/>
  <c r="H113" i="17"/>
  <c r="H114" i="17"/>
  <c r="H115" i="17"/>
  <c r="H118" i="17"/>
  <c r="H117" i="17"/>
  <c r="H121" i="17"/>
  <c r="H122" i="17"/>
  <c r="H123" i="17"/>
  <c r="H124" i="17"/>
  <c r="H125" i="17"/>
  <c r="H146" i="17" s="1"/>
  <c r="H147" i="17" s="1"/>
  <c r="H126" i="17"/>
  <c r="H127" i="17"/>
  <c r="H128" i="17"/>
  <c r="H119" i="17"/>
  <c r="H120" i="17"/>
  <c r="H101" i="17"/>
  <c r="H112" i="17"/>
  <c r="H48" i="17"/>
  <c r="H35" i="17"/>
  <c r="H26" i="17"/>
  <c r="H25" i="17"/>
  <c r="H24" i="17"/>
  <c r="H21" i="17"/>
  <c r="H14" i="17"/>
  <c r="H16" i="17"/>
  <c r="H19" i="17"/>
  <c r="H110" i="17" l="1"/>
  <c r="H97" i="17"/>
  <c r="H13" i="17"/>
  <c r="H76" i="17"/>
  <c r="H161" i="23"/>
  <c r="H165" i="23" s="1"/>
  <c r="D18" i="25" s="1"/>
  <c r="H53" i="23"/>
  <c r="E31" i="24"/>
  <c r="H31" i="24" s="1"/>
  <c r="H124" i="21"/>
  <c r="H113" i="20"/>
  <c r="H63" i="24"/>
  <c r="H53" i="21"/>
  <c r="H18" i="21" s="1"/>
  <c r="H112" i="23"/>
  <c r="H68" i="23"/>
  <c r="H61" i="24"/>
  <c r="H58" i="24"/>
  <c r="H72" i="23"/>
  <c r="H120" i="21"/>
  <c r="H122" i="21"/>
  <c r="H117" i="20"/>
  <c r="H50" i="20"/>
  <c r="H130" i="17"/>
  <c r="H99" i="17" s="1"/>
  <c r="H166" i="23" l="1"/>
  <c r="H167" i="23" s="1"/>
  <c r="F5" i="23"/>
  <c r="H18" i="23"/>
  <c r="H155" i="23" s="1"/>
  <c r="D17" i="25" s="1"/>
  <c r="H101" i="20"/>
  <c r="H48" i="24"/>
  <c r="H67" i="24" s="1"/>
  <c r="D19" i="25" s="1"/>
  <c r="H56" i="20"/>
  <c r="H59" i="20"/>
  <c r="H53" i="17"/>
  <c r="H108" i="21"/>
  <c r="B135" i="17"/>
  <c r="B134" i="17"/>
  <c r="B133" i="17"/>
  <c r="E2" i="17"/>
  <c r="H18" i="20" l="1"/>
  <c r="H137" i="20" s="1"/>
  <c r="D13" i="25" s="1"/>
  <c r="H143" i="21"/>
  <c r="D15" i="25" s="1"/>
  <c r="H156" i="23"/>
  <c r="H157" i="23" s="1"/>
  <c r="F4" i="23"/>
  <c r="H68" i="24" l="1"/>
  <c r="H69" i="24" s="1"/>
  <c r="H144" i="21"/>
  <c r="H145" i="21" s="1"/>
  <c r="F4" i="21"/>
  <c r="F4" i="24"/>
  <c r="H138" i="20"/>
  <c r="H139" i="20" s="1"/>
  <c r="F4" i="20"/>
  <c r="H54" i="17"/>
  <c r="H55" i="17" l="1"/>
  <c r="H18" i="17" s="1"/>
  <c r="H133" i="17" s="1"/>
  <c r="D11" i="25" s="1"/>
  <c r="D21" i="25" s="1"/>
  <c r="D29" i="25" l="1"/>
  <c r="D22" i="25"/>
  <c r="D23" i="25" s="1"/>
  <c r="D27" i="25"/>
  <c r="F4" i="17"/>
  <c r="H134" i="17" l="1"/>
  <c r="H135" i="17" s="1"/>
  <c r="H150" i="20" l="1"/>
  <c r="H151" i="20" s="1"/>
</calcChain>
</file>

<file path=xl/sharedStrings.xml><?xml version="1.0" encoding="utf-8"?>
<sst xmlns="http://schemas.openxmlformats.org/spreadsheetml/2006/main" count="1197" uniqueCount="316">
  <si>
    <t>Version</t>
  </si>
  <si>
    <t>BASE</t>
  </si>
  <si>
    <t>art.</t>
  </si>
  <si>
    <t>Prestation</t>
  </si>
  <si>
    <t>Unité</t>
  </si>
  <si>
    <t xml:space="preserve">PU € </t>
  </si>
  <si>
    <t>Total €</t>
  </si>
  <si>
    <t>Le présent quantitatif dressé par le groupement d'ingénierie devra être vérifié par les entrepreneurs avant remise de l'offre. Il ne pourra être, après coup, utilisé par les entrepreneurs pour la remise en cause du prix forfaitaire soumissionné. En cas d'erreur flagrante, l'entrepreneur sera tenu d'avertir le Maître d'œuvre qui fera les rectifications nécessaires.</t>
  </si>
  <si>
    <t>PHASE</t>
  </si>
  <si>
    <t>ESTIM</t>
  </si>
  <si>
    <t>Qté MO</t>
  </si>
  <si>
    <t>CFO-CFA</t>
  </si>
  <si>
    <t>ELECTRCITE COURANT FORT</t>
  </si>
  <si>
    <t>BA</t>
  </si>
  <si>
    <t>BAES</t>
  </si>
  <si>
    <t xml:space="preserve">Télécommande </t>
  </si>
  <si>
    <t>Prise RJ45</t>
  </si>
  <si>
    <t>Type 02</t>
  </si>
  <si>
    <t>Type 03</t>
  </si>
  <si>
    <t>Type 07</t>
  </si>
  <si>
    <t>Type 08</t>
  </si>
  <si>
    <t>Type 09</t>
  </si>
  <si>
    <t xml:space="preserve">Chemins de câbles </t>
  </si>
  <si>
    <t xml:space="preserve">Provisoire chantier </t>
  </si>
  <si>
    <t>Zone 00</t>
  </si>
  <si>
    <t xml:space="preserve">Etude électrique EXE </t>
  </si>
  <si>
    <t xml:space="preserve">Etude électrique DOE </t>
  </si>
  <si>
    <t>u</t>
  </si>
  <si>
    <t>fft</t>
  </si>
  <si>
    <t xml:space="preserve">Identification des réseaux et curages </t>
  </si>
  <si>
    <t xml:space="preserve">Réseau de terre </t>
  </si>
  <si>
    <t>Mesure terre existante</t>
  </si>
  <si>
    <t>Complément terre</t>
  </si>
  <si>
    <t xml:space="preserve">Liaison équipotentielle </t>
  </si>
  <si>
    <t xml:space="preserve">Câblages principale </t>
  </si>
  <si>
    <t xml:space="preserve">Cheminnement </t>
  </si>
  <si>
    <t xml:space="preserve">Conduits isolants </t>
  </si>
  <si>
    <t xml:space="preserve">Tube IRO </t>
  </si>
  <si>
    <t xml:space="preserve">Plinthe </t>
  </si>
  <si>
    <t xml:space="preserve">Câblages éclairages de sécurités </t>
  </si>
  <si>
    <t xml:space="preserve">Arrêt d'urgence </t>
  </si>
  <si>
    <t xml:space="preserve">Câblages forces </t>
  </si>
  <si>
    <t>Bouton poussoir</t>
  </si>
  <si>
    <t xml:space="preserve">Interrupteur </t>
  </si>
  <si>
    <t xml:space="preserve">DP sanitaire </t>
  </si>
  <si>
    <t xml:space="preserve">DP Circualtion </t>
  </si>
  <si>
    <t>DP salle de classe</t>
  </si>
  <si>
    <t>Bouton volet motorisées</t>
  </si>
  <si>
    <t>Prise de courant - mono</t>
  </si>
  <si>
    <t>Prise de courant étanche - mono</t>
  </si>
  <si>
    <t>Prise de courant - tétra</t>
  </si>
  <si>
    <t>Prise de courant étanche - tétra</t>
  </si>
  <si>
    <t>Eclairage intérieur</t>
  </si>
  <si>
    <t>Type 01</t>
  </si>
  <si>
    <t>Type 06</t>
  </si>
  <si>
    <t>Type 12</t>
  </si>
  <si>
    <t>Type 13</t>
  </si>
  <si>
    <t>ml</t>
  </si>
  <si>
    <t>Câblages éclairages et commandes</t>
  </si>
  <si>
    <t xml:space="preserve">Eclairage de sécurité </t>
  </si>
  <si>
    <t>Câblage Volet roulant</t>
  </si>
  <si>
    <t>ELECTRCITE COURANT FAIBLE</t>
  </si>
  <si>
    <t>Voix données Images</t>
  </si>
  <si>
    <t>Baie informatique équipée</t>
  </si>
  <si>
    <t>Câble CAT 6A</t>
  </si>
  <si>
    <t xml:space="preserve">Rocade fibre optique </t>
  </si>
  <si>
    <t>Recette fibre</t>
  </si>
  <si>
    <t xml:space="preserve">Recette cuivre </t>
  </si>
  <si>
    <t xml:space="preserve">Sécurité incendie </t>
  </si>
  <si>
    <t>Câblages DM</t>
  </si>
  <si>
    <t>Câblage Sirène Flash</t>
  </si>
  <si>
    <t xml:space="preserve">Paramétrage </t>
  </si>
  <si>
    <t>Essais et mises en services</t>
  </si>
  <si>
    <t>CAMEXIA - Zone 00</t>
  </si>
  <si>
    <t>Contrôle d'accés</t>
  </si>
  <si>
    <t xml:space="preserve">Borne plafond </t>
  </si>
  <si>
    <t xml:space="preserve">Câblage borne </t>
  </si>
  <si>
    <t>Alimentations spécifiques :</t>
  </si>
  <si>
    <t>Caisson SF</t>
  </si>
  <si>
    <t xml:space="preserve">Distributeur </t>
  </si>
  <si>
    <t>Machine à café</t>
  </si>
  <si>
    <t xml:space="preserve">Fontaine à eau </t>
  </si>
  <si>
    <t xml:space="preserve">Colonne de distribution </t>
  </si>
  <si>
    <t xml:space="preserve">Variateur éclairage </t>
  </si>
  <si>
    <t>Prise USB</t>
  </si>
  <si>
    <t>CAMEXIA - Zone 01&amp;02</t>
  </si>
  <si>
    <t>Zone 01&amp;02</t>
  </si>
  <si>
    <t>Prise de courant sol</t>
  </si>
  <si>
    <t>CAMEXIA - Zone 03</t>
  </si>
  <si>
    <t>Paillasse</t>
  </si>
  <si>
    <t>Etablis</t>
  </si>
  <si>
    <t>CAMEXIA - Zone 05</t>
  </si>
  <si>
    <t>CAMEXIA - Zone 06</t>
  </si>
  <si>
    <t xml:space="preserve">Casson DF </t>
  </si>
  <si>
    <t xml:space="preserve">DP Circulation </t>
  </si>
  <si>
    <t xml:space="preserve">dépose  BAES </t>
  </si>
  <si>
    <t xml:space="preserve">Complément baie informatique </t>
  </si>
  <si>
    <t>Type 04</t>
  </si>
  <si>
    <t>Type 05</t>
  </si>
  <si>
    <t>Type 10</t>
  </si>
  <si>
    <t>Cheminements</t>
  </si>
  <si>
    <t>goulotte de projecteur</t>
  </si>
  <si>
    <t>Type 11</t>
  </si>
  <si>
    <t>Prise VGA</t>
  </si>
  <si>
    <t>Cabine</t>
  </si>
  <si>
    <t>Canalis</t>
  </si>
  <si>
    <t>Espace d'Attente Sécurisé</t>
  </si>
  <si>
    <t>Interphone de sécurité</t>
  </si>
  <si>
    <t>Eclairage d'ambiance</t>
  </si>
  <si>
    <t>Câblage interphone</t>
  </si>
  <si>
    <t>1</t>
  </si>
  <si>
    <t>PREAMBULE</t>
  </si>
  <si>
    <t>Vérification des quantités du DPGF</t>
  </si>
  <si>
    <t>Tableaux terminaux</t>
  </si>
  <si>
    <t>Distribution secondaires et terminales</t>
  </si>
  <si>
    <t>8</t>
  </si>
  <si>
    <t>8.2</t>
  </si>
  <si>
    <t>8.3</t>
  </si>
  <si>
    <t>8.7</t>
  </si>
  <si>
    <t>8.8</t>
  </si>
  <si>
    <t>8.9</t>
  </si>
  <si>
    <t>8.10</t>
  </si>
  <si>
    <t>8.11</t>
  </si>
  <si>
    <t>8.12</t>
  </si>
  <si>
    <t>8.13</t>
  </si>
  <si>
    <t>9</t>
  </si>
  <si>
    <t>9.1</t>
  </si>
  <si>
    <t>9.2</t>
  </si>
  <si>
    <t>9.3</t>
  </si>
  <si>
    <t>9.4</t>
  </si>
  <si>
    <t>10.2</t>
  </si>
  <si>
    <t>10.3</t>
  </si>
  <si>
    <t xml:space="preserve">Petits appareillages </t>
  </si>
  <si>
    <t xml:space="preserve">Cheminements </t>
  </si>
  <si>
    <t>10.7</t>
  </si>
  <si>
    <t>10.8</t>
  </si>
  <si>
    <t>10.9</t>
  </si>
  <si>
    <t>10.10</t>
  </si>
  <si>
    <t>10.11</t>
  </si>
  <si>
    <t>10.13</t>
  </si>
  <si>
    <t>11</t>
  </si>
  <si>
    <t>11.1</t>
  </si>
  <si>
    <t>11.2</t>
  </si>
  <si>
    <t>11.3</t>
  </si>
  <si>
    <t>11.4</t>
  </si>
  <si>
    <t>Coffret Porte sectionnelle</t>
  </si>
  <si>
    <t>Tableaux terminaux (Salle TP)</t>
  </si>
  <si>
    <t>Diffuseurs lumineux</t>
  </si>
  <si>
    <t>Déclencheurs manuels</t>
  </si>
  <si>
    <t>Diffuseurs sonores</t>
  </si>
  <si>
    <t xml:space="preserve">Origine des installations et Distribution principale </t>
  </si>
  <si>
    <t>Type 01a</t>
  </si>
  <si>
    <t>Type 01b</t>
  </si>
  <si>
    <t>Tableau divisionnaire de zone</t>
  </si>
  <si>
    <t>Bouton poussoir déposé puis reposé</t>
  </si>
  <si>
    <t>Prise de courant - mono Déposée puis reposée</t>
  </si>
  <si>
    <t>Prise de courant étanche - mono  Déposée puis reposée</t>
  </si>
  <si>
    <t>Déclencheurs manuels déposé puis reposé</t>
  </si>
  <si>
    <t>4</t>
  </si>
  <si>
    <t>4.2</t>
  </si>
  <si>
    <t>4.3</t>
  </si>
  <si>
    <t>4.7</t>
  </si>
  <si>
    <t>4.8</t>
  </si>
  <si>
    <t>4.9</t>
  </si>
  <si>
    <t>Tableaux terminaux (salle TP)</t>
  </si>
  <si>
    <t>4.10</t>
  </si>
  <si>
    <t>Distributions secondaires et terminales</t>
  </si>
  <si>
    <t>Prise de courant - mono existante</t>
  </si>
  <si>
    <t>Bouton poussoirDéposé puis reposé</t>
  </si>
  <si>
    <t>Coffret Salle existant</t>
  </si>
  <si>
    <t xml:space="preserve">Câble CAT 6A </t>
  </si>
  <si>
    <t>Prise RJ45 existante</t>
  </si>
  <si>
    <t>Diffuseurs sonores depose puis reposé</t>
  </si>
  <si>
    <t>Lecteur de badges contrôle d'accés déposé puis reposé</t>
  </si>
  <si>
    <t>4.11</t>
  </si>
  <si>
    <t>4.12</t>
  </si>
  <si>
    <t>4.13</t>
  </si>
  <si>
    <t>5</t>
  </si>
  <si>
    <t>5.1</t>
  </si>
  <si>
    <t>5.2</t>
  </si>
  <si>
    <t>5.3</t>
  </si>
  <si>
    <t>5.4</t>
  </si>
  <si>
    <t>Arret d'Urgence</t>
  </si>
  <si>
    <t>Prise RJ45 dédiée vidéo</t>
  </si>
  <si>
    <t>6.2</t>
  </si>
  <si>
    <t>6.3</t>
  </si>
  <si>
    <t>6.7</t>
  </si>
  <si>
    <t>6.8</t>
  </si>
  <si>
    <t>6.9</t>
  </si>
  <si>
    <t>6.10</t>
  </si>
  <si>
    <t>6.11</t>
  </si>
  <si>
    <t>6.12</t>
  </si>
  <si>
    <t>6.13</t>
  </si>
  <si>
    <t>6</t>
  </si>
  <si>
    <t>7</t>
  </si>
  <si>
    <t>7.1</t>
  </si>
  <si>
    <t>7.2</t>
  </si>
  <si>
    <t>7.3</t>
  </si>
  <si>
    <t>7.4</t>
  </si>
  <si>
    <t>Synthèse Zone 6</t>
  </si>
  <si>
    <t>Synthèse Zone 5</t>
  </si>
  <si>
    <t>Synthèse Zone 3</t>
  </si>
  <si>
    <t>Synthèse Zone 1&amp;2</t>
  </si>
  <si>
    <t>Synthèse Zone 0</t>
  </si>
  <si>
    <t>Ajout disjoncteur dans ADB05 4x63A</t>
  </si>
  <si>
    <t>Ajout disjoncteur dans ADB05 2x32A Courbe B</t>
  </si>
  <si>
    <t>Chemins de câbles (Alimentation + distribution)</t>
  </si>
  <si>
    <t>Alimentation porte sectionnelle</t>
  </si>
  <si>
    <t>Ajout disjoncteur dans ADB05 4x32A Courbe B</t>
  </si>
  <si>
    <t>Chemins de câbles (distribution)</t>
  </si>
  <si>
    <t>Chemins de câbles (Distribution)</t>
  </si>
  <si>
    <t>Ajout disjoncteur dans ADB04 4x160A</t>
  </si>
  <si>
    <t>Ajout disjoncteur dans ADB04 4x32A Courbe B</t>
  </si>
  <si>
    <t>Enrouleur PC</t>
  </si>
  <si>
    <t>Interrupteur Déposé puis reposé</t>
  </si>
  <si>
    <t>Prise de courant ondulée - mono existante</t>
  </si>
  <si>
    <t>Bouton poussoir Existant</t>
  </si>
  <si>
    <t>Interrupteur Existant</t>
  </si>
  <si>
    <t>Interrupteur</t>
  </si>
  <si>
    <t>Prise de courant ondulée - mono</t>
  </si>
  <si>
    <t>Ajout disjoncteur dans ADB11 4x160A</t>
  </si>
  <si>
    <t>Déclencheurs manuels existants</t>
  </si>
  <si>
    <t>Diffuseurs sonores Existants</t>
  </si>
  <si>
    <t>Prise de courant - mono déposé puis reposé</t>
  </si>
  <si>
    <t>Prise RJ45 existante déposé puis reposé</t>
  </si>
  <si>
    <t>Ajout disjoncteur dans TD existant pour alim de la cabine</t>
  </si>
  <si>
    <t>BAES Existant</t>
  </si>
  <si>
    <t>BA Existant</t>
  </si>
  <si>
    <t xml:space="preserve">Ajout disjoncteur dans ADB04 4x63A </t>
  </si>
  <si>
    <t>08</t>
  </si>
  <si>
    <t>4.1.1</t>
  </si>
  <si>
    <t>4.1.2</t>
  </si>
  <si>
    <t>4.1.3</t>
  </si>
  <si>
    <t>4.4</t>
  </si>
  <si>
    <t>4.5 et 4.6</t>
  </si>
  <si>
    <t>6.1.1</t>
  </si>
  <si>
    <t>6.1.2</t>
  </si>
  <si>
    <t>6.1.3</t>
  </si>
  <si>
    <t>6.4</t>
  </si>
  <si>
    <t>6.5 et 6.6</t>
  </si>
  <si>
    <t>8.1.1</t>
  </si>
  <si>
    <t>8.1.2</t>
  </si>
  <si>
    <t>8.1.3</t>
  </si>
  <si>
    <t>8.4</t>
  </si>
  <si>
    <t>8.5 et 8.6</t>
  </si>
  <si>
    <t>10.1.1</t>
  </si>
  <si>
    <t>10.1.2</t>
  </si>
  <si>
    <t>10.1.3</t>
  </si>
  <si>
    <t>10</t>
  </si>
  <si>
    <t>10.4</t>
  </si>
  <si>
    <t>10,5 et 10.6</t>
  </si>
  <si>
    <t xml:space="preserve">Ajout disjoncteur dans ADB01 4x63A </t>
  </si>
  <si>
    <t>Tableau électrique de zone</t>
  </si>
  <si>
    <t>Réalimentation des Aérothermes</t>
  </si>
  <si>
    <t>Câblages forces (PC)</t>
  </si>
  <si>
    <t>6.14</t>
  </si>
  <si>
    <t>Canalis 100A y compris sortie de raccordement depuis Coffret atelier</t>
  </si>
  <si>
    <t>Canalis 100A Boitier d'alimentation</t>
  </si>
  <si>
    <t>Canalis 100A boitier de dérivation</t>
  </si>
  <si>
    <t>8.14</t>
  </si>
  <si>
    <t>Tableaux terminaux (Salle TP et salle électronique)</t>
  </si>
  <si>
    <t>Tableaux terminaux (Salle électronique) Dépose repose + complément</t>
  </si>
  <si>
    <t>Câblages Tableaux terminaux (Normale)</t>
  </si>
  <si>
    <t>Câblages Tableaux terminaux (filtrée)</t>
  </si>
  <si>
    <t>Câblages Tableaux terminaux (filtrée) Salle electrotechnique</t>
  </si>
  <si>
    <t>Tableau terminau (Normale) Salle electrotechnique</t>
  </si>
  <si>
    <t>Ligne Robot</t>
  </si>
  <si>
    <t>10,12</t>
  </si>
  <si>
    <t>10.14</t>
  </si>
  <si>
    <t>11.5</t>
  </si>
  <si>
    <t>12.1</t>
  </si>
  <si>
    <t>12.2</t>
  </si>
  <si>
    <t>12.3</t>
  </si>
  <si>
    <t>12</t>
  </si>
  <si>
    <t>12.4</t>
  </si>
  <si>
    <t>12.5</t>
  </si>
  <si>
    <t>12.7</t>
  </si>
  <si>
    <t>12.8</t>
  </si>
  <si>
    <t>13</t>
  </si>
  <si>
    <t>13.1</t>
  </si>
  <si>
    <t>13,2</t>
  </si>
  <si>
    <t>PRO</t>
  </si>
  <si>
    <t>PSA</t>
  </si>
  <si>
    <t>Télécommande</t>
  </si>
  <si>
    <t>Compteurs d'énergie</t>
  </si>
  <si>
    <t xml:space="preserve">Lecteur mural contrôle d'accés </t>
  </si>
  <si>
    <t>Borne plafond (UTL)</t>
  </si>
  <si>
    <t>Ratio € HT / m² Surface Utile</t>
  </si>
  <si>
    <t>Surface utile Projet (m²)</t>
  </si>
  <si>
    <t>Ecart estimation projet / budget</t>
  </si>
  <si>
    <t>Budget travaux</t>
  </si>
  <si>
    <t>DONNEES DU PROGRAMME EN PHASE ESQUISSE</t>
  </si>
  <si>
    <t>MONTANT TOTAL TTC</t>
  </si>
  <si>
    <t>TVA 20,00%</t>
  </si>
  <si>
    <t>MONTANT TOTAL HT</t>
  </si>
  <si>
    <t>Tranche Ferme</t>
  </si>
  <si>
    <t xml:space="preserve">0 </t>
  </si>
  <si>
    <t>Montant HT.</t>
  </si>
  <si>
    <t>Tranches / Marché de base / PSE / PSA</t>
  </si>
  <si>
    <t>Zones</t>
  </si>
  <si>
    <t>TABLEAU RECAPITULATIF</t>
  </si>
  <si>
    <t>LOT</t>
  </si>
  <si>
    <t>CPER - Projet CAMEXIA
Arts &amp; Metiers - Campus de Metz (57)</t>
  </si>
  <si>
    <t>RECAPITULATIF</t>
  </si>
  <si>
    <t>Décomposition du Prix Global et Forfaitaire</t>
  </si>
  <si>
    <t>D.P.G.F</t>
  </si>
  <si>
    <t xml:space="preserve">PSA </t>
  </si>
  <si>
    <t>1&amp;2</t>
  </si>
  <si>
    <t>TO1 : zone 03</t>
  </si>
  <si>
    <t>CFO/CFA</t>
  </si>
  <si>
    <t>Tranche Optionnelle 01 : Zone 03</t>
  </si>
  <si>
    <t>Tranche Optionnelle 02 :Zone 05</t>
  </si>
  <si>
    <t>Tranche Optionnelle 03 : Zone 06</t>
  </si>
  <si>
    <t>TO2 : zone 05</t>
  </si>
  <si>
    <t>TO3 : zone 06</t>
  </si>
  <si>
    <t>VARIANTE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</si>
</sst>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 &quot;€&quot;"/>
    <numFmt numFmtId="165" formatCode="dd/mm/yy"/>
    <numFmt numFmtId="166" formatCode="#,##0.00&quot; €HT&quot;"/>
    <numFmt numFmtId="167" formatCode="#,##0.00&quot; €TTC&quot;"/>
    <numFmt numFmtId="168" formatCode="00"/>
    <numFmt numFmtId="169" formatCode="[$-F800]dddd\,\ mmmm\ dd\,\ yyyy"/>
  </numFmts>
  <fonts count="34">
    <font>
      <sz val="11"/>
      <color theme="1"/>
      <name val="Arial"/>
      <family val="2"/>
    </font>
    <font>
      <sz val="11"/>
      <color theme="1"/>
      <name val="Calibri"/>
      <family val="2"/>
      <scheme val="minor"/>
    </font>
    <font>
      <sz val="11"/>
      <color theme="1"/>
      <name val="Calibri"/>
      <family val="2"/>
      <scheme val="minor"/>
    </font>
    <font>
      <sz val="11"/>
      <color theme="0" tint="-0.499984740745262"/>
      <name val="Calibri"/>
      <family val="2"/>
      <scheme val="minor"/>
    </font>
    <font>
      <b/>
      <sz val="11"/>
      <color theme="0" tint="-0.499984740745262"/>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b/>
      <sz val="18"/>
      <color rgb="FFFE5000"/>
      <name val="Calibri"/>
      <family val="2"/>
      <scheme val="minor"/>
    </font>
    <font>
      <b/>
      <sz val="12"/>
      <color rgb="FFFE5000"/>
      <name val="Calibri"/>
      <family val="2"/>
      <scheme val="minor"/>
    </font>
    <font>
      <sz val="18"/>
      <color rgb="FFFFFFFF"/>
      <name val="Calibri"/>
      <family val="2"/>
      <scheme val="minor"/>
    </font>
    <font>
      <sz val="11"/>
      <color theme="1"/>
      <name val="Arial"/>
      <family val="2"/>
    </font>
    <font>
      <b/>
      <sz val="10"/>
      <color theme="1"/>
      <name val="Calibri"/>
      <family val="2"/>
      <scheme val="minor"/>
    </font>
    <font>
      <sz val="10"/>
      <color theme="1"/>
      <name val="Calibri"/>
      <family val="2"/>
      <scheme val="minor"/>
    </font>
    <font>
      <b/>
      <sz val="12"/>
      <color theme="0"/>
      <name val="Calibri"/>
      <family val="2"/>
      <scheme val="minor"/>
    </font>
    <font>
      <u/>
      <sz val="10"/>
      <name val="Calibri"/>
      <family val="2"/>
      <scheme val="minor"/>
    </font>
    <font>
      <sz val="8"/>
      <name val="Arial"/>
      <family val="2"/>
    </font>
    <font>
      <b/>
      <sz val="14"/>
      <name val="Calibri"/>
      <family val="2"/>
      <scheme val="minor"/>
    </font>
    <font>
      <sz val="10"/>
      <name val="Geneva"/>
    </font>
    <font>
      <sz val="10"/>
      <name val="Century Gothic"/>
      <family val="2"/>
    </font>
    <font>
      <b/>
      <sz val="10"/>
      <color theme="6" tint="-0.499984740745262"/>
      <name val="Century Gothic"/>
      <family val="2"/>
    </font>
    <font>
      <b/>
      <sz val="10"/>
      <name val="Century Gothic"/>
      <family val="2"/>
    </font>
    <font>
      <b/>
      <sz val="9"/>
      <name val="Century Gothic"/>
      <family val="2"/>
    </font>
    <font>
      <sz val="10"/>
      <color rgb="FFFF0000"/>
      <name val="Century Gothic"/>
      <family val="2"/>
    </font>
    <font>
      <i/>
      <sz val="10"/>
      <name val="Century Gothic"/>
      <family val="2"/>
    </font>
    <font>
      <sz val="9"/>
      <name val="Century Gothic"/>
      <family val="2"/>
    </font>
    <font>
      <b/>
      <sz val="11"/>
      <color theme="0"/>
      <name val="Century Gothic"/>
      <family val="2"/>
    </font>
    <font>
      <sz val="11"/>
      <color theme="0"/>
      <name val="Century Gothic"/>
      <family val="2"/>
    </font>
    <font>
      <b/>
      <sz val="9"/>
      <color theme="0"/>
      <name val="Century Gothic"/>
      <family val="2"/>
    </font>
    <font>
      <sz val="11"/>
      <name val="Century Gothic"/>
      <family val="2"/>
    </font>
    <font>
      <sz val="24"/>
      <name val="Century Gothic"/>
      <family val="2"/>
    </font>
  </fonts>
  <fills count="13">
    <fill>
      <patternFill patternType="none"/>
    </fill>
    <fill>
      <patternFill patternType="gray125"/>
    </fill>
    <fill>
      <patternFill patternType="solid">
        <fgColor theme="0"/>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403A57"/>
        <bgColor indexed="64"/>
      </patternFill>
    </fill>
    <fill>
      <patternFill patternType="solid">
        <fgColor rgb="FF008EAA"/>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6" tint="0.59999389629810485"/>
        <bgColor indexed="64"/>
      </patternFill>
    </fill>
    <fill>
      <patternFill patternType="solid">
        <fgColor rgb="FF92D05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theme="0"/>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style="thin">
        <color indexed="64"/>
      </top>
      <bottom/>
      <diagonal/>
    </border>
    <border>
      <left/>
      <right style="thin">
        <color rgb="FF92D050"/>
      </right>
      <top style="thin">
        <color rgb="FF92D050"/>
      </top>
      <bottom style="thin">
        <color rgb="FF92D050"/>
      </bottom>
      <diagonal/>
    </border>
    <border>
      <left/>
      <right/>
      <top style="thin">
        <color rgb="FF92D050"/>
      </top>
      <bottom style="thin">
        <color rgb="FF92D050"/>
      </bottom>
      <diagonal/>
    </border>
    <border>
      <left style="thin">
        <color rgb="FF92D050"/>
      </left>
      <right/>
      <top style="thin">
        <color rgb="FF92D050"/>
      </top>
      <bottom style="thin">
        <color rgb="FF92D050"/>
      </bottom>
      <diagonal/>
    </border>
    <border>
      <left/>
      <right/>
      <top style="thin">
        <color rgb="FF92D050"/>
      </top>
      <bottom/>
      <diagonal/>
    </border>
  </borders>
  <cellStyleXfs count="7">
    <xf numFmtId="0" fontId="0" fillId="0" borderId="0"/>
    <xf numFmtId="0" fontId="6" fillId="0" borderId="0"/>
    <xf numFmtId="43" fontId="14" fillId="0" borderId="0" applyFont="0" applyFill="0" applyBorder="0" applyAlignment="0" applyProtection="0"/>
    <xf numFmtId="44" fontId="14" fillId="0" borderId="0" applyFont="0" applyFill="0" applyBorder="0" applyAlignment="0" applyProtection="0"/>
    <xf numFmtId="0" fontId="21" fillId="0" borderId="0"/>
    <xf numFmtId="44" fontId="21" fillId="0" borderId="0" applyFont="0" applyFill="0" applyBorder="0" applyAlignment="0" applyProtection="0"/>
    <xf numFmtId="9" fontId="21" fillId="0" borderId="0" applyFont="0" applyFill="0" applyBorder="0" applyAlignment="0" applyProtection="0"/>
  </cellStyleXfs>
  <cellXfs count="192">
    <xf numFmtId="0" fontId="0" fillId="0" borderId="0" xfId="0"/>
    <xf numFmtId="164" fontId="5" fillId="2" borderId="0" xfId="0" applyNumberFormat="1" applyFont="1" applyFill="1" applyAlignment="1">
      <alignment horizontal="center" vertical="center"/>
    </xf>
    <xf numFmtId="0" fontId="7" fillId="2" borderId="0" xfId="1" applyFont="1" applyFill="1"/>
    <xf numFmtId="1" fontId="4" fillId="2" borderId="0" xfId="0" applyNumberFormat="1" applyFont="1" applyFill="1" applyAlignment="1">
      <alignment horizontal="center" vertical="center"/>
    </xf>
    <xf numFmtId="166" fontId="7" fillId="2" borderId="0" xfId="1" applyNumberFormat="1" applyFont="1" applyFill="1" applyAlignment="1">
      <alignment horizontal="center" vertical="center"/>
    </xf>
    <xf numFmtId="167" fontId="9" fillId="2" borderId="0" xfId="1" applyNumberFormat="1" applyFont="1" applyFill="1" applyAlignment="1">
      <alignment horizontal="center" vertical="center"/>
    </xf>
    <xf numFmtId="164" fontId="10" fillId="2" borderId="0" xfId="0" applyNumberFormat="1" applyFont="1" applyFill="1" applyAlignment="1">
      <alignment horizontal="center" vertical="center"/>
    </xf>
    <xf numFmtId="164" fontId="8" fillId="2" borderId="0" xfId="1" applyNumberFormat="1" applyFont="1" applyFill="1" applyAlignment="1">
      <alignment horizontal="center" vertical="center"/>
    </xf>
    <xf numFmtId="0" fontId="10" fillId="4" borderId="2" xfId="0" applyFont="1" applyFill="1" applyBorder="1" applyAlignment="1">
      <alignment horizontal="center" vertical="center"/>
    </xf>
    <xf numFmtId="164" fontId="10" fillId="4" borderId="2" xfId="0" applyNumberFormat="1" applyFont="1" applyFill="1" applyBorder="1" applyAlignment="1">
      <alignment horizontal="center" vertical="center"/>
    </xf>
    <xf numFmtId="164" fontId="8" fillId="5" borderId="2" xfId="1" applyNumberFormat="1" applyFont="1" applyFill="1" applyBorder="1" applyAlignment="1">
      <alignment horizontal="center" vertical="center"/>
    </xf>
    <xf numFmtId="43" fontId="8" fillId="5" borderId="2" xfId="2" applyFont="1" applyFill="1" applyBorder="1" applyAlignment="1">
      <alignment horizontal="center" vertical="center"/>
    </xf>
    <xf numFmtId="49" fontId="8" fillId="5" borderId="2" xfId="1" applyNumberFormat="1" applyFont="1" applyFill="1" applyBorder="1" applyAlignment="1">
      <alignment horizontal="center" vertical="center"/>
    </xf>
    <xf numFmtId="49" fontId="8" fillId="5" borderId="2" xfId="1" applyNumberFormat="1" applyFont="1" applyFill="1" applyBorder="1" applyAlignment="1">
      <alignment horizontal="left" vertical="center" wrapText="1" indent="1"/>
    </xf>
    <xf numFmtId="0" fontId="8" fillId="5" borderId="2" xfId="1" applyFont="1" applyFill="1" applyBorder="1" applyAlignment="1">
      <alignment horizontal="center" vertical="center"/>
    </xf>
    <xf numFmtId="0" fontId="10" fillId="4" borderId="2" xfId="0" applyFont="1" applyFill="1" applyBorder="1" applyAlignment="1">
      <alignment horizontal="center" vertical="center" wrapText="1"/>
    </xf>
    <xf numFmtId="166" fontId="7" fillId="3" borderId="2" xfId="1" applyNumberFormat="1" applyFont="1" applyFill="1" applyBorder="1" applyAlignment="1">
      <alignment horizontal="center" vertical="center"/>
    </xf>
    <xf numFmtId="167" fontId="7" fillId="3" borderId="2" xfId="1" applyNumberFormat="1" applyFont="1" applyFill="1" applyBorder="1" applyAlignment="1">
      <alignment horizontal="center" vertical="center"/>
    </xf>
    <xf numFmtId="4" fontId="7" fillId="0" borderId="2" xfId="1" applyNumberFormat="1" applyFont="1" applyBorder="1" applyAlignment="1">
      <alignment horizontal="center" vertical="center"/>
    </xf>
    <xf numFmtId="4" fontId="4" fillId="0" borderId="2" xfId="0" applyNumberFormat="1" applyFont="1" applyBorder="1" applyAlignment="1">
      <alignment horizontal="center" vertical="center"/>
    </xf>
    <xf numFmtId="4" fontId="4" fillId="0" borderId="2" xfId="0" applyNumberFormat="1" applyFont="1" applyBorder="1" applyAlignment="1">
      <alignment horizontal="left" vertical="center" indent="1"/>
    </xf>
    <xf numFmtId="0" fontId="4" fillId="0" borderId="2" xfId="0" applyFont="1" applyBorder="1" applyAlignment="1">
      <alignment horizontal="center" vertical="center"/>
    </xf>
    <xf numFmtId="164" fontId="8" fillId="0" borderId="0" xfId="1" applyNumberFormat="1" applyFont="1" applyAlignment="1">
      <alignment horizontal="center" vertical="center"/>
    </xf>
    <xf numFmtId="49" fontId="8" fillId="0" borderId="2" xfId="1" applyNumberFormat="1" applyFont="1" applyBorder="1" applyAlignment="1">
      <alignment horizontal="center" vertical="center"/>
    </xf>
    <xf numFmtId="49" fontId="7" fillId="0" borderId="2" xfId="1" applyNumberFormat="1" applyFont="1" applyBorder="1" applyAlignment="1">
      <alignment horizontal="left" vertical="top" wrapText="1" indent="1"/>
    </xf>
    <xf numFmtId="49" fontId="7" fillId="0" borderId="2" xfId="1" applyNumberFormat="1" applyFont="1" applyBorder="1" applyAlignment="1">
      <alignment horizontal="center" vertical="top"/>
    </xf>
    <xf numFmtId="1" fontId="4" fillId="0" borderId="2" xfId="0" applyNumberFormat="1" applyFont="1" applyBorder="1" applyAlignment="1">
      <alignment horizontal="center" vertical="center"/>
    </xf>
    <xf numFmtId="165" fontId="3" fillId="0" borderId="2" xfId="0" applyNumberFormat="1" applyFont="1" applyBorder="1" applyAlignment="1">
      <alignment horizontal="center" vertical="center"/>
    </xf>
    <xf numFmtId="0" fontId="16" fillId="0" borderId="0" xfId="0" applyFont="1"/>
    <xf numFmtId="0" fontId="15" fillId="2" borderId="11" xfId="0" applyFont="1" applyFill="1" applyBorder="1" applyAlignment="1">
      <alignment horizontal="left" wrapText="1"/>
    </xf>
    <xf numFmtId="0" fontId="15" fillId="2" borderId="0" xfId="0" applyFont="1" applyFill="1" applyAlignment="1">
      <alignment horizontal="left" wrapText="1"/>
    </xf>
    <xf numFmtId="164" fontId="7" fillId="2" borderId="0" xfId="0" applyNumberFormat="1" applyFont="1" applyFill="1" applyAlignment="1">
      <alignment horizontal="center" vertical="center"/>
    </xf>
    <xf numFmtId="0" fontId="7" fillId="2" borderId="1" xfId="0" applyFont="1" applyFill="1" applyBorder="1" applyAlignment="1">
      <alignment horizontal="left" indent="1"/>
    </xf>
    <xf numFmtId="0" fontId="7" fillId="2" borderId="1" xfId="0" applyFont="1" applyFill="1" applyBorder="1" applyAlignment="1">
      <alignment horizontal="center" vertical="center"/>
    </xf>
    <xf numFmtId="164" fontId="7" fillId="2" borderId="1" xfId="0" applyNumberFormat="1" applyFont="1" applyFill="1" applyBorder="1" applyAlignment="1">
      <alignment horizontal="center" vertical="center"/>
    </xf>
    <xf numFmtId="164" fontId="7" fillId="2" borderId="12" xfId="0" applyNumberFormat="1" applyFont="1" applyFill="1" applyBorder="1" applyAlignment="1">
      <alignment horizontal="center" vertical="center"/>
    </xf>
    <xf numFmtId="0" fontId="16" fillId="0" borderId="0" xfId="0" applyFont="1" applyAlignment="1">
      <alignment horizontal="center"/>
    </xf>
    <xf numFmtId="0" fontId="16" fillId="0" borderId="0" xfId="0" applyFont="1" applyAlignment="1">
      <alignment vertical="center"/>
    </xf>
    <xf numFmtId="0" fontId="2" fillId="0" borderId="0" xfId="0" applyFont="1" applyAlignment="1">
      <alignment horizontal="center"/>
    </xf>
    <xf numFmtId="0" fontId="2" fillId="0" borderId="0" xfId="0" applyFont="1"/>
    <xf numFmtId="0" fontId="2" fillId="2" borderId="0" xfId="0" applyFont="1" applyFill="1" applyAlignment="1">
      <alignment horizontal="left" indent="1"/>
    </xf>
    <xf numFmtId="164" fontId="2" fillId="2" borderId="0" xfId="0" applyNumberFormat="1" applyFont="1" applyFill="1" applyAlignment="1">
      <alignment horizontal="center" vertical="center"/>
    </xf>
    <xf numFmtId="4" fontId="2" fillId="2" borderId="0" xfId="0" applyNumberFormat="1" applyFont="1" applyFill="1" applyAlignment="1">
      <alignment horizontal="center" vertical="center"/>
    </xf>
    <xf numFmtId="0" fontId="2" fillId="2" borderId="0" xfId="0" applyFont="1" applyFill="1" applyAlignment="1">
      <alignment horizontal="center" vertical="center"/>
    </xf>
    <xf numFmtId="44" fontId="7" fillId="2" borderId="1" xfId="3" applyFont="1" applyFill="1" applyBorder="1" applyAlignment="1">
      <alignment horizontal="center" vertical="center"/>
    </xf>
    <xf numFmtId="49" fontId="8" fillId="8" borderId="2" xfId="1" applyNumberFormat="1" applyFont="1" applyFill="1" applyBorder="1" applyAlignment="1">
      <alignment horizontal="center" vertical="center"/>
    </xf>
    <xf numFmtId="49" fontId="7" fillId="8" borderId="2" xfId="1" applyNumberFormat="1" applyFont="1" applyFill="1" applyBorder="1" applyAlignment="1">
      <alignment horizontal="left" vertical="top" wrapText="1" indent="1"/>
    </xf>
    <xf numFmtId="49" fontId="7" fillId="8" borderId="2" xfId="1" applyNumberFormat="1" applyFont="1" applyFill="1" applyBorder="1" applyAlignment="1">
      <alignment horizontal="center" vertical="top"/>
    </xf>
    <xf numFmtId="164" fontId="8" fillId="8" borderId="0" xfId="1" applyNumberFormat="1" applyFont="1" applyFill="1" applyAlignment="1">
      <alignment horizontal="center" vertical="center"/>
    </xf>
    <xf numFmtId="4" fontId="7" fillId="8" borderId="2" xfId="1" applyNumberFormat="1" applyFont="1" applyFill="1" applyBorder="1" applyAlignment="1">
      <alignment horizontal="center" vertical="center"/>
    </xf>
    <xf numFmtId="49" fontId="7" fillId="0" borderId="2" xfId="1" applyNumberFormat="1" applyFont="1" applyBorder="1" applyAlignment="1">
      <alignment horizontal="center" vertical="center"/>
    </xf>
    <xf numFmtId="0" fontId="16" fillId="0" borderId="0" xfId="0" applyFont="1" applyAlignment="1">
      <alignment horizontal="center" vertical="center"/>
    </xf>
    <xf numFmtId="49" fontId="7" fillId="0" borderId="2" xfId="1" applyNumberFormat="1" applyFont="1" applyBorder="1" applyAlignment="1">
      <alignment horizontal="left" vertical="center" wrapText="1"/>
    </xf>
    <xf numFmtId="44" fontId="7" fillId="8" borderId="0" xfId="3" applyFont="1" applyFill="1" applyAlignment="1">
      <alignment horizontal="right" vertical="center"/>
    </xf>
    <xf numFmtId="44" fontId="7" fillId="8" borderId="3" xfId="3" applyFont="1" applyFill="1" applyBorder="1" applyAlignment="1">
      <alignment horizontal="right" vertical="center"/>
    </xf>
    <xf numFmtId="43" fontId="7" fillId="0" borderId="2" xfId="2" applyFont="1" applyFill="1" applyBorder="1" applyAlignment="1">
      <alignment horizontal="center" vertical="center"/>
    </xf>
    <xf numFmtId="44" fontId="7" fillId="0" borderId="0" xfId="3" applyFont="1" applyFill="1" applyAlignment="1">
      <alignment horizontal="center" vertical="center"/>
    </xf>
    <xf numFmtId="44" fontId="7" fillId="0" borderId="3" xfId="3" applyFont="1" applyFill="1" applyBorder="1" applyAlignment="1">
      <alignment horizontal="center" vertical="center"/>
    </xf>
    <xf numFmtId="44" fontId="7" fillId="0" borderId="0" xfId="3" applyFont="1" applyFill="1" applyAlignment="1">
      <alignment horizontal="right" vertical="center"/>
    </xf>
    <xf numFmtId="44" fontId="7" fillId="0" borderId="3" xfId="3" applyFont="1" applyFill="1" applyBorder="1" applyAlignment="1">
      <alignment horizontal="right" vertical="center"/>
    </xf>
    <xf numFmtId="44" fontId="7" fillId="0" borderId="0" xfId="3" applyFont="1" applyAlignment="1">
      <alignment horizontal="right" vertical="center"/>
    </xf>
    <xf numFmtId="44" fontId="7" fillId="4" borderId="3" xfId="3" applyFont="1" applyFill="1" applyBorder="1" applyAlignment="1">
      <alignment horizontal="right" vertical="center"/>
    </xf>
    <xf numFmtId="0" fontId="7" fillId="0" borderId="0" xfId="0" applyFont="1"/>
    <xf numFmtId="44" fontId="18" fillId="0" borderId="0" xfId="3" applyFont="1" applyAlignment="1">
      <alignment horizontal="left" vertical="center" indent="6"/>
    </xf>
    <xf numFmtId="4" fontId="7" fillId="0" borderId="0" xfId="0" applyNumberFormat="1" applyFont="1" applyAlignment="1">
      <alignment horizontal="right" vertical="center"/>
    </xf>
    <xf numFmtId="166" fontId="7" fillId="5" borderId="2" xfId="1" applyNumberFormat="1" applyFont="1" applyFill="1" applyBorder="1" applyAlignment="1">
      <alignment horizontal="center" vertical="center"/>
    </xf>
    <xf numFmtId="49" fontId="20" fillId="5" borderId="2" xfId="1" applyNumberFormat="1" applyFont="1" applyFill="1" applyBorder="1" applyAlignment="1">
      <alignment horizontal="left" vertical="center" wrapText="1" indent="1"/>
    </xf>
    <xf numFmtId="0" fontId="15" fillId="2" borderId="11" xfId="0" applyFont="1" applyFill="1" applyBorder="1" applyAlignment="1">
      <alignment horizontal="center" wrapText="1"/>
    </xf>
    <xf numFmtId="43" fontId="7" fillId="8" borderId="2" xfId="2" applyFont="1" applyFill="1" applyBorder="1" applyAlignment="1">
      <alignment horizontal="center" vertical="center"/>
    </xf>
    <xf numFmtId="0" fontId="7" fillId="0" borderId="0" xfId="0" applyFont="1" applyAlignment="1">
      <alignment horizontal="center"/>
    </xf>
    <xf numFmtId="0" fontId="2" fillId="0" borderId="0" xfId="0" applyFont="1" applyAlignment="1">
      <alignment horizontal="center" vertical="center"/>
    </xf>
    <xf numFmtId="0" fontId="15" fillId="2" borderId="9" xfId="0" applyFont="1" applyFill="1" applyBorder="1" applyAlignment="1">
      <alignment horizontal="left" vertical="center" wrapText="1"/>
    </xf>
    <xf numFmtId="49" fontId="8" fillId="0" borderId="2" xfId="1" applyNumberFormat="1" applyFont="1" applyBorder="1" applyAlignment="1">
      <alignment horizontal="left" vertical="center" wrapText="1"/>
    </xf>
    <xf numFmtId="0" fontId="8" fillId="5" borderId="4" xfId="1" applyFont="1" applyFill="1" applyBorder="1" applyAlignment="1">
      <alignment horizontal="left" vertical="center" indent="1"/>
    </xf>
    <xf numFmtId="0" fontId="8" fillId="5" borderId="5" xfId="1" applyFont="1" applyFill="1" applyBorder="1" applyAlignment="1">
      <alignment horizontal="left" vertical="center" indent="1"/>
    </xf>
    <xf numFmtId="44" fontId="8" fillId="0" borderId="3" xfId="3" applyFont="1" applyFill="1" applyBorder="1" applyAlignment="1">
      <alignment horizontal="center" vertical="center"/>
    </xf>
    <xf numFmtId="49" fontId="8" fillId="0" borderId="2" xfId="1" applyNumberFormat="1" applyFont="1" applyBorder="1" applyAlignment="1">
      <alignment horizontal="center" vertical="center" wrapText="1"/>
    </xf>
    <xf numFmtId="0" fontId="8" fillId="5" borderId="2" xfId="1" applyFont="1" applyFill="1" applyBorder="1" applyAlignment="1">
      <alignment horizontal="center" vertical="center" wrapText="1"/>
    </xf>
    <xf numFmtId="0" fontId="7" fillId="0" borderId="0" xfId="0" applyFont="1" applyAlignment="1">
      <alignment horizontal="center" vertical="center"/>
    </xf>
    <xf numFmtId="0" fontId="1" fillId="0" borderId="0" xfId="0" applyFont="1"/>
    <xf numFmtId="0" fontId="15" fillId="2" borderId="5" xfId="0" applyFont="1" applyFill="1" applyBorder="1" applyAlignment="1">
      <alignment horizontal="left" vertical="center" wrapText="1"/>
    </xf>
    <xf numFmtId="0" fontId="4" fillId="0" borderId="2" xfId="0" quotePrefix="1" applyFont="1" applyBorder="1" applyAlignment="1">
      <alignment horizontal="center" vertical="center"/>
    </xf>
    <xf numFmtId="49" fontId="8" fillId="0" borderId="3" xfId="1" applyNumberFormat="1" applyFont="1" applyBorder="1" applyAlignment="1">
      <alignment horizontal="center" vertical="center"/>
    </xf>
    <xf numFmtId="49" fontId="8" fillId="0" borderId="3" xfId="1" applyNumberFormat="1" applyFont="1" applyBorder="1" applyAlignment="1">
      <alignment horizontal="left" vertical="center" wrapText="1"/>
    </xf>
    <xf numFmtId="49"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43" fontId="7" fillId="0" borderId="3" xfId="2" applyFont="1" applyFill="1" applyBorder="1" applyAlignment="1">
      <alignment horizontal="center" vertical="center"/>
    </xf>
    <xf numFmtId="0" fontId="8" fillId="5" borderId="6" xfId="1" applyFont="1" applyFill="1" applyBorder="1" applyAlignment="1">
      <alignment horizontal="left" vertical="center" indent="1"/>
    </xf>
    <xf numFmtId="44" fontId="7" fillId="0" borderId="2" xfId="3" applyFont="1" applyFill="1" applyBorder="1" applyAlignment="1">
      <alignment horizontal="center" vertical="center"/>
    </xf>
    <xf numFmtId="0" fontId="16" fillId="0" borderId="14" xfId="0" applyFont="1" applyBorder="1" applyAlignment="1">
      <alignment horizontal="center" vertical="center"/>
    </xf>
    <xf numFmtId="0" fontId="16" fillId="0" borderId="2" xfId="0" applyFont="1" applyBorder="1" applyAlignment="1">
      <alignment horizontal="center" vertical="center"/>
    </xf>
    <xf numFmtId="0" fontId="10" fillId="0" borderId="0" xfId="0" applyFont="1" applyAlignment="1">
      <alignment horizontal="center" vertical="center"/>
    </xf>
    <xf numFmtId="0" fontId="10" fillId="2" borderId="0" xfId="0" applyFont="1" applyFill="1" applyAlignment="1">
      <alignment horizontal="center" vertical="center"/>
    </xf>
    <xf numFmtId="0" fontId="8" fillId="2" borderId="1" xfId="0" applyFont="1" applyFill="1" applyBorder="1" applyAlignment="1">
      <alignment horizontal="center" vertical="center"/>
    </xf>
    <xf numFmtId="0" fontId="15" fillId="0" borderId="0" xfId="0" applyFont="1" applyAlignment="1">
      <alignment horizontal="center" vertical="center"/>
    </xf>
    <xf numFmtId="0" fontId="22" fillId="0" borderId="0" xfId="4" applyFont="1"/>
    <xf numFmtId="0" fontId="22" fillId="0" borderId="0" xfId="4" applyFont="1" applyAlignment="1">
      <alignment horizontal="center"/>
    </xf>
    <xf numFmtId="44" fontId="22" fillId="0" borderId="0" xfId="4" applyNumberFormat="1" applyFont="1"/>
    <xf numFmtId="44" fontId="23" fillId="0" borderId="0" xfId="5" applyFont="1" applyFill="1" applyBorder="1" applyAlignment="1">
      <alignment horizontal="left" vertical="center"/>
    </xf>
    <xf numFmtId="0" fontId="24" fillId="0" borderId="0" xfId="4" applyFont="1" applyAlignment="1">
      <alignment horizontal="left" vertical="center"/>
    </xf>
    <xf numFmtId="168" fontId="25" fillId="0" borderId="0" xfId="4" applyNumberFormat="1" applyFont="1" applyAlignment="1">
      <alignment horizontal="center" vertical="center"/>
    </xf>
    <xf numFmtId="44" fontId="26" fillId="0" borderId="0" xfId="4" applyNumberFormat="1" applyFont="1" applyAlignment="1">
      <alignment horizontal="center"/>
    </xf>
    <xf numFmtId="44" fontId="24" fillId="0" borderId="6" xfId="5" applyFont="1" applyFill="1" applyBorder="1" applyAlignment="1">
      <alignment horizontal="left" vertical="center"/>
    </xf>
    <xf numFmtId="0" fontId="27" fillId="0" borderId="5" xfId="4" applyFont="1" applyBorder="1" applyAlignment="1">
      <alignment horizontal="right"/>
    </xf>
    <xf numFmtId="168" fontId="25" fillId="0" borderId="5" xfId="4" applyNumberFormat="1" applyFont="1" applyBorder="1" applyAlignment="1">
      <alignment horizontal="left" vertical="center"/>
    </xf>
    <xf numFmtId="0" fontId="22" fillId="0" borderId="4" xfId="4" applyFont="1" applyBorder="1"/>
    <xf numFmtId="2" fontId="22" fillId="0" borderId="15" xfId="5" applyNumberFormat="1" applyFont="1" applyFill="1" applyBorder="1" applyAlignment="1">
      <alignment horizontal="right" vertical="center"/>
    </xf>
    <xf numFmtId="0" fontId="22" fillId="0" borderId="0" xfId="4" applyFont="1" applyAlignment="1">
      <alignment horizontal="right" vertical="center"/>
    </xf>
    <xf numFmtId="168" fontId="28" fillId="0" borderId="0" xfId="4" applyNumberFormat="1" applyFont="1" applyAlignment="1">
      <alignment horizontal="left" vertical="center"/>
    </xf>
    <xf numFmtId="168" fontId="25" fillId="0" borderId="13" xfId="4" applyNumberFormat="1" applyFont="1" applyBorder="1" applyAlignment="1">
      <alignment horizontal="center" vertical="center"/>
    </xf>
    <xf numFmtId="10" fontId="24" fillId="0" borderId="15" xfId="6" applyNumberFormat="1" applyFont="1" applyFill="1" applyBorder="1" applyAlignment="1">
      <alignment horizontal="right" vertical="center"/>
    </xf>
    <xf numFmtId="0" fontId="25" fillId="0" borderId="0" xfId="4" applyFont="1" applyAlignment="1">
      <alignment horizontal="right" vertical="center"/>
    </xf>
    <xf numFmtId="168" fontId="25" fillId="0" borderId="0" xfId="4" applyNumberFormat="1" applyFont="1" applyAlignment="1">
      <alignment horizontal="left" vertical="center"/>
    </xf>
    <xf numFmtId="44" fontId="22" fillId="0" borderId="8" xfId="5" applyFont="1" applyFill="1" applyBorder="1" applyAlignment="1">
      <alignment horizontal="right" vertical="center"/>
    </xf>
    <xf numFmtId="0" fontId="22" fillId="0" borderId="16" xfId="4" applyFont="1" applyBorder="1" applyAlignment="1">
      <alignment horizontal="right" vertical="center"/>
    </xf>
    <xf numFmtId="168" fontId="28" fillId="0" borderId="16" xfId="4" applyNumberFormat="1" applyFont="1" applyBorder="1" applyAlignment="1">
      <alignment horizontal="left" vertical="center"/>
    </xf>
    <xf numFmtId="168" fontId="25" fillId="0" borderId="7" xfId="4" applyNumberFormat="1" applyFont="1" applyBorder="1" applyAlignment="1">
      <alignment horizontal="center" vertical="center"/>
    </xf>
    <xf numFmtId="44" fontId="22" fillId="0" borderId="0" xfId="5" applyFont="1" applyFill="1" applyBorder="1" applyAlignment="1">
      <alignment horizontal="left" vertical="center"/>
    </xf>
    <xf numFmtId="44" fontId="29" fillId="10" borderId="2" xfId="5" applyFont="1" applyFill="1" applyBorder="1" applyAlignment="1">
      <alignment horizontal="left" vertical="center"/>
    </xf>
    <xf numFmtId="0" fontId="30" fillId="10" borderId="11" xfId="4" applyFont="1" applyFill="1" applyBorder="1"/>
    <xf numFmtId="0" fontId="29" fillId="10" borderId="11" xfId="4" applyFont="1" applyFill="1" applyBorder="1" applyAlignment="1">
      <alignment horizontal="left" vertical="center"/>
    </xf>
    <xf numFmtId="168" fontId="31" fillId="10" borderId="9" xfId="4" applyNumberFormat="1" applyFont="1" applyFill="1" applyBorder="1" applyAlignment="1">
      <alignment horizontal="center" vertical="center"/>
    </xf>
    <xf numFmtId="0" fontId="30" fillId="10" borderId="0" xfId="4" applyFont="1" applyFill="1"/>
    <xf numFmtId="0" fontId="29" fillId="10" borderId="0" xfId="4" applyFont="1" applyFill="1" applyAlignment="1">
      <alignment vertical="center"/>
    </xf>
    <xf numFmtId="168" fontId="31" fillId="10" borderId="13" xfId="4" applyNumberFormat="1" applyFont="1" applyFill="1" applyBorder="1" applyAlignment="1">
      <alignment horizontal="center" vertical="center"/>
    </xf>
    <xf numFmtId="44" fontId="29" fillId="10" borderId="2" xfId="5" applyFont="1" applyFill="1" applyBorder="1" applyAlignment="1">
      <alignment vertical="center"/>
    </xf>
    <xf numFmtId="0" fontId="30" fillId="10" borderId="16" xfId="4" applyFont="1" applyFill="1" applyBorder="1"/>
    <xf numFmtId="0" fontId="29" fillId="10" borderId="16" xfId="4" applyFont="1" applyFill="1" applyBorder="1" applyAlignment="1">
      <alignment vertical="center"/>
    </xf>
    <xf numFmtId="168" fontId="31" fillId="10" borderId="7" xfId="4" applyNumberFormat="1" applyFont="1" applyFill="1" applyBorder="1" applyAlignment="1">
      <alignment horizontal="center" vertical="center"/>
    </xf>
    <xf numFmtId="0" fontId="24" fillId="0" borderId="5" xfId="4" applyFont="1" applyBorder="1" applyAlignment="1">
      <alignment horizontal="center" vertical="center"/>
    </xf>
    <xf numFmtId="0" fontId="24" fillId="0" borderId="5" xfId="4" applyFont="1" applyBorder="1" applyAlignment="1">
      <alignment vertical="center"/>
    </xf>
    <xf numFmtId="0" fontId="24" fillId="0" borderId="5" xfId="4" quotePrefix="1" applyFont="1" applyBorder="1" applyAlignment="1">
      <alignment vertical="center"/>
    </xf>
    <xf numFmtId="0" fontId="24" fillId="0" borderId="5" xfId="4" quotePrefix="1" applyFont="1" applyBorder="1" applyAlignment="1">
      <alignment horizontal="center" vertical="center"/>
    </xf>
    <xf numFmtId="44" fontId="22" fillId="0" borderId="0" xfId="4" applyNumberFormat="1" applyFont="1" applyAlignment="1">
      <alignment vertical="center"/>
    </xf>
    <xf numFmtId="44" fontId="23" fillId="0" borderId="2" xfId="5" applyFont="1" applyFill="1" applyBorder="1" applyAlignment="1">
      <alignment horizontal="left" vertical="center"/>
    </xf>
    <xf numFmtId="0" fontId="25" fillId="0" borderId="6" xfId="4" applyFont="1" applyBorder="1" applyAlignment="1">
      <alignment vertical="center"/>
    </xf>
    <xf numFmtId="0" fontId="25" fillId="0" borderId="4" xfId="4" quotePrefix="1" applyFont="1" applyBorder="1" applyAlignment="1">
      <alignment vertical="center"/>
    </xf>
    <xf numFmtId="0" fontId="25" fillId="0" borderId="2" xfId="4" quotePrefix="1" applyFont="1" applyBorder="1" applyAlignment="1">
      <alignment horizontal="center" vertical="center"/>
    </xf>
    <xf numFmtId="44" fontId="22" fillId="0" borderId="0" xfId="4" applyNumberFormat="1" applyFont="1" applyAlignment="1">
      <alignment horizontal="center" vertical="center"/>
    </xf>
    <xf numFmtId="0" fontId="25" fillId="0" borderId="2" xfId="4" applyFont="1" applyBorder="1" applyAlignment="1">
      <alignment horizontal="center" vertical="center"/>
    </xf>
    <xf numFmtId="0" fontId="25" fillId="0" borderId="16" xfId="4" applyFont="1" applyBorder="1" applyAlignment="1">
      <alignment horizontal="left" vertical="center"/>
    </xf>
    <xf numFmtId="0" fontId="24" fillId="0" borderId="0" xfId="4" applyFont="1" applyAlignment="1">
      <alignment horizontal="center" vertical="center"/>
    </xf>
    <xf numFmtId="0" fontId="28" fillId="0" borderId="0" xfId="4" applyFont="1" applyAlignment="1">
      <alignment horizontal="center"/>
    </xf>
    <xf numFmtId="0" fontId="28" fillId="0" borderId="0" xfId="4" applyFont="1"/>
    <xf numFmtId="0" fontId="21" fillId="0" borderId="0" xfId="4"/>
    <xf numFmtId="0" fontId="24" fillId="12" borderId="6" xfId="4" applyFont="1" applyFill="1" applyBorder="1" applyAlignment="1">
      <alignment horizontal="center" vertical="center"/>
    </xf>
    <xf numFmtId="0" fontId="24" fillId="12" borderId="5" xfId="4" applyFont="1" applyFill="1" applyBorder="1" applyAlignment="1">
      <alignment vertical="center"/>
    </xf>
    <xf numFmtId="0" fontId="24" fillId="12" borderId="5" xfId="4" quotePrefix="1" applyFont="1" applyFill="1" applyBorder="1" applyAlignment="1">
      <alignment vertical="center"/>
    </xf>
    <xf numFmtId="0" fontId="24" fillId="12" borderId="4" xfId="4" applyFont="1" applyFill="1" applyBorder="1" applyAlignment="1">
      <alignment horizontal="center" vertical="center"/>
    </xf>
    <xf numFmtId="0" fontId="24" fillId="0" borderId="0" xfId="4" applyFont="1"/>
    <xf numFmtId="0" fontId="25" fillId="9" borderId="4" xfId="4" applyFont="1" applyFill="1" applyBorder="1" applyAlignment="1">
      <alignment horizontal="center" vertical="center"/>
    </xf>
    <xf numFmtId="0" fontId="25" fillId="9" borderId="5" xfId="4" applyFont="1" applyFill="1" applyBorder="1" applyAlignment="1">
      <alignment horizontal="center" vertical="center"/>
    </xf>
    <xf numFmtId="0" fontId="25" fillId="9" borderId="6" xfId="4" applyFont="1" applyFill="1" applyBorder="1" applyAlignment="1">
      <alignment horizontal="center" vertical="center"/>
    </xf>
    <xf numFmtId="0" fontId="33" fillId="0" borderId="19" xfId="4" applyFont="1" applyBorder="1" applyAlignment="1">
      <alignment horizontal="center" vertical="center"/>
    </xf>
    <xf numFmtId="0" fontId="33" fillId="0" borderId="18" xfId="4" applyFont="1" applyBorder="1" applyAlignment="1">
      <alignment horizontal="center" vertical="center"/>
    </xf>
    <xf numFmtId="0" fontId="33" fillId="0" borderId="17" xfId="4" applyFont="1" applyBorder="1" applyAlignment="1">
      <alignment horizontal="center" vertical="center"/>
    </xf>
    <xf numFmtId="169" fontId="22" fillId="0" borderId="20" xfId="4" applyNumberFormat="1" applyFont="1" applyBorder="1" applyAlignment="1">
      <alignment horizontal="center" vertical="center"/>
    </xf>
    <xf numFmtId="169" fontId="22" fillId="0" borderId="0" xfId="4" applyNumberFormat="1" applyFont="1" applyAlignment="1">
      <alignment horizontal="center"/>
    </xf>
    <xf numFmtId="0" fontId="32" fillId="2" borderId="19" xfId="4" applyFont="1" applyFill="1" applyBorder="1" applyAlignment="1">
      <alignment horizontal="center" vertical="center" wrapText="1"/>
    </xf>
    <xf numFmtId="0" fontId="32" fillId="2" borderId="18" xfId="4" applyFont="1" applyFill="1" applyBorder="1" applyAlignment="1">
      <alignment horizontal="center" vertical="center"/>
    </xf>
    <xf numFmtId="0" fontId="32" fillId="2" borderId="17" xfId="4" applyFont="1" applyFill="1" applyBorder="1" applyAlignment="1">
      <alignment horizontal="center" vertical="center"/>
    </xf>
    <xf numFmtId="0" fontId="25" fillId="11" borderId="4" xfId="4" applyFont="1" applyFill="1" applyBorder="1" applyAlignment="1">
      <alignment horizontal="center" vertical="center"/>
    </xf>
    <xf numFmtId="0" fontId="25" fillId="11" borderId="5" xfId="4" applyFont="1" applyFill="1" applyBorder="1" applyAlignment="1">
      <alignment horizontal="center" vertical="center"/>
    </xf>
    <xf numFmtId="0" fontId="25" fillId="11" borderId="6" xfId="4" applyFont="1" applyFill="1" applyBorder="1" applyAlignment="1">
      <alignment horizontal="center" vertical="center"/>
    </xf>
    <xf numFmtId="167" fontId="7" fillId="3" borderId="4" xfId="1" applyNumberFormat="1" applyFont="1" applyFill="1" applyBorder="1" applyAlignment="1">
      <alignment horizontal="center" vertical="center"/>
    </xf>
    <xf numFmtId="167" fontId="7" fillId="3" borderId="5" xfId="1" applyNumberFormat="1" applyFont="1" applyFill="1" applyBorder="1" applyAlignment="1">
      <alignment horizontal="center" vertical="center"/>
    </xf>
    <xf numFmtId="167" fontId="7" fillId="3" borderId="6" xfId="1" applyNumberFormat="1" applyFont="1" applyFill="1" applyBorder="1" applyAlignment="1">
      <alignment horizontal="center"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4" xfId="1" applyFont="1" applyBorder="1" applyAlignment="1">
      <alignment horizontal="left" vertical="center" indent="1"/>
    </xf>
    <xf numFmtId="0" fontId="12" fillId="0" borderId="6" xfId="1" applyFont="1" applyBorder="1" applyAlignment="1">
      <alignment horizontal="left" vertical="center" indent="1"/>
    </xf>
    <xf numFmtId="164" fontId="13" fillId="6" borderId="13" xfId="0" applyNumberFormat="1" applyFont="1" applyFill="1" applyBorder="1" applyAlignment="1">
      <alignment horizontal="center" vertical="center" wrapText="1"/>
    </xf>
    <xf numFmtId="164" fontId="13" fillId="6" borderId="0" xfId="0" applyNumberFormat="1" applyFont="1" applyFill="1" applyAlignment="1">
      <alignment horizontal="center" vertical="center" wrapText="1"/>
    </xf>
    <xf numFmtId="164" fontId="17" fillId="7" borderId="9" xfId="0" applyNumberFormat="1" applyFont="1" applyFill="1" applyBorder="1" applyAlignment="1">
      <alignment horizontal="center" vertical="center"/>
    </xf>
    <xf numFmtId="164" fontId="17" fillId="7" borderId="11" xfId="0" applyNumberFormat="1" applyFont="1" applyFill="1" applyBorder="1" applyAlignment="1">
      <alignment horizontal="center" vertical="center"/>
    </xf>
    <xf numFmtId="166" fontId="8" fillId="3" borderId="4" xfId="1" applyNumberFormat="1" applyFont="1" applyFill="1" applyBorder="1" applyAlignment="1">
      <alignment horizontal="center" vertical="center"/>
    </xf>
    <xf numFmtId="166" fontId="8" fillId="3" borderId="5" xfId="1" applyNumberFormat="1" applyFont="1" applyFill="1" applyBorder="1" applyAlignment="1">
      <alignment horizontal="center" vertical="center"/>
    </xf>
    <xf numFmtId="166" fontId="8" fillId="3" borderId="6" xfId="1" applyNumberFormat="1" applyFont="1" applyFill="1" applyBorder="1" applyAlignment="1">
      <alignment horizontal="center" vertical="center"/>
    </xf>
    <xf numFmtId="0" fontId="8" fillId="5" borderId="4" xfId="1" applyFont="1" applyFill="1" applyBorder="1" applyAlignment="1">
      <alignment horizontal="left" vertical="center" indent="1"/>
    </xf>
    <xf numFmtId="0" fontId="8" fillId="5" borderId="5" xfId="1" applyFont="1" applyFill="1" applyBorder="1" applyAlignment="1">
      <alignment horizontal="left" vertical="center" indent="1"/>
    </xf>
    <xf numFmtId="0" fontId="8" fillId="5" borderId="6" xfId="1" applyFont="1" applyFill="1" applyBorder="1" applyAlignment="1">
      <alignment horizontal="left" vertical="center" indent="1"/>
    </xf>
    <xf numFmtId="0" fontId="15" fillId="2" borderId="4"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8" fillId="4" borderId="4" xfId="0" applyFont="1" applyFill="1" applyBorder="1" applyAlignment="1">
      <alignment horizontal="left" vertical="center"/>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4" fontId="7" fillId="4" borderId="4" xfId="2" applyNumberFormat="1" applyFont="1" applyFill="1" applyBorder="1" applyAlignment="1">
      <alignment horizontal="center" vertical="center"/>
    </xf>
    <xf numFmtId="4" fontId="7" fillId="4" borderId="5" xfId="2" applyNumberFormat="1" applyFont="1" applyFill="1" applyBorder="1" applyAlignment="1">
      <alignment horizontal="center" vertical="center"/>
    </xf>
    <xf numFmtId="4" fontId="7" fillId="4" borderId="6" xfId="2" applyNumberFormat="1" applyFont="1" applyFill="1" applyBorder="1" applyAlignment="1">
      <alignment horizontal="center" vertical="center"/>
    </xf>
  </cellXfs>
  <cellStyles count="7">
    <cellStyle name="Milliers" xfId="2" builtinId="3"/>
    <cellStyle name="Monétaire" xfId="3" builtinId="4"/>
    <cellStyle name="Monétaire 2 2" xfId="5" xr:uid="{16F4EA49-B60F-46DC-B29A-C7B8B6EC0234}"/>
    <cellStyle name="Normal" xfId="0" builtinId="0"/>
    <cellStyle name="Normal 2 2" xfId="4" xr:uid="{7F1914CA-B4FA-4F4F-9D2A-928EC0CF8317}"/>
    <cellStyle name="Normal 2 2 2" xfId="1" xr:uid="{00000000-0005-0000-0000-000004000000}"/>
    <cellStyle name="Pourcentage 2" xfId="6" xr:uid="{AEBE2DCA-6D4A-4CBE-AD79-53CC4CF31E8B}"/>
  </cellStyles>
  <dxfs count="8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FFFFFF"/>
      <color rgb="FF008EAA"/>
      <color rgb="FFFE5000"/>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827217</xdr:colOff>
      <xdr:row>0</xdr:row>
      <xdr:rowOff>844639</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86322" cy="7989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827217</xdr:colOff>
      <xdr:row>0</xdr:row>
      <xdr:rowOff>844639</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89497" cy="7989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827217</xdr:colOff>
      <xdr:row>0</xdr:row>
      <xdr:rowOff>844639</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89497" cy="7989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827217</xdr:colOff>
      <xdr:row>0</xdr:row>
      <xdr:rowOff>844639</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89497" cy="7989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827217</xdr:colOff>
      <xdr:row>0</xdr:row>
      <xdr:rowOff>844639</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89497" cy="79891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98D8-8D1B-497F-8472-5F65E0C99F1F}">
  <sheetPr>
    <tabColor rgb="FF92D050"/>
  </sheetPr>
  <dimension ref="A1:G31"/>
  <sheetViews>
    <sheetView showZeros="0" view="pageBreakPreview" zoomScaleNormal="100" zoomScaleSheetLayoutView="100" workbookViewId="0">
      <selection activeCell="D40" sqref="D40"/>
    </sheetView>
  </sheetViews>
  <sheetFormatPr baseColWidth="10" defaultColWidth="9.125" defaultRowHeight="13.5"/>
  <cols>
    <col min="1" max="1" width="5.625" style="95" customWidth="1"/>
    <col min="2" max="2" width="5" style="95" customWidth="1"/>
    <col min="3" max="3" width="58.125" style="95" customWidth="1"/>
    <col min="4" max="4" width="14" style="96" customWidth="1"/>
    <col min="5" max="5" width="3.125" style="95" customWidth="1"/>
    <col min="6" max="6" width="13.5" style="95" customWidth="1"/>
    <col min="7" max="8" width="10.25" style="95" bestFit="1" customWidth="1"/>
    <col min="9" max="16384" width="9.125" style="95"/>
  </cols>
  <sheetData>
    <row r="1" spans="1:7" ht="30.75" customHeight="1">
      <c r="A1" s="153" t="s">
        <v>305</v>
      </c>
      <c r="B1" s="154"/>
      <c r="C1" s="154"/>
      <c r="D1" s="155"/>
    </row>
    <row r="2" spans="1:7" ht="15" customHeight="1">
      <c r="A2" s="156" t="s">
        <v>304</v>
      </c>
      <c r="B2" s="156"/>
      <c r="C2" s="156"/>
      <c r="D2" s="156"/>
    </row>
    <row r="3" spans="1:7">
      <c r="A3" s="157" t="s">
        <v>303</v>
      </c>
      <c r="B3" s="157"/>
      <c r="C3" s="157"/>
      <c r="D3" s="157"/>
    </row>
    <row r="4" spans="1:7" ht="5.25" customHeight="1"/>
    <row r="5" spans="1:7" s="149" customFormat="1" ht="34.15" customHeight="1">
      <c r="A5" s="158" t="s">
        <v>302</v>
      </c>
      <c r="B5" s="159"/>
      <c r="C5" s="159"/>
      <c r="D5" s="160"/>
    </row>
    <row r="6" spans="1:7" ht="12" customHeight="1">
      <c r="A6" s="143"/>
      <c r="B6" s="143"/>
      <c r="D6" s="142"/>
      <c r="E6" s="141"/>
      <c r="F6" s="141"/>
    </row>
    <row r="7" spans="1:7" ht="15" customHeight="1">
      <c r="A7" s="148" t="s">
        <v>301</v>
      </c>
      <c r="B7" s="147">
        <v>8</v>
      </c>
      <c r="C7" s="146" t="s">
        <v>309</v>
      </c>
      <c r="D7" s="145"/>
      <c r="E7" s="144"/>
      <c r="F7" s="144"/>
      <c r="G7" s="144"/>
    </row>
    <row r="8" spans="1:7" ht="12" customHeight="1">
      <c r="A8" s="143"/>
      <c r="B8" s="143"/>
      <c r="D8" s="142"/>
      <c r="E8" s="141"/>
      <c r="F8" s="141"/>
    </row>
    <row r="9" spans="1:7" ht="19.5" customHeight="1">
      <c r="A9" s="161" t="s">
        <v>300</v>
      </c>
      <c r="B9" s="162"/>
      <c r="C9" s="162"/>
      <c r="D9" s="163"/>
      <c r="E9" s="141"/>
      <c r="F9" s="141"/>
    </row>
    <row r="10" spans="1:7" ht="12.75" customHeight="1">
      <c r="A10" s="139" t="s">
        <v>299</v>
      </c>
      <c r="B10" s="140" t="s">
        <v>298</v>
      </c>
      <c r="C10" s="140"/>
      <c r="D10" s="139" t="s">
        <v>297</v>
      </c>
      <c r="E10" s="96"/>
      <c r="F10" s="96"/>
    </row>
    <row r="11" spans="1:7" ht="16.899999999999999" customHeight="1">
      <c r="A11" s="137" t="s">
        <v>296</v>
      </c>
      <c r="B11" s="136" t="s">
        <v>295</v>
      </c>
      <c r="C11" s="135"/>
      <c r="D11" s="134">
        <f>'Zone 00'!H133</f>
        <v>0</v>
      </c>
      <c r="E11" s="138"/>
      <c r="F11" s="133"/>
    </row>
    <row r="12" spans="1:7" ht="16.899999999999999" customHeight="1">
      <c r="A12" s="137"/>
      <c r="B12" s="136" t="s">
        <v>306</v>
      </c>
      <c r="C12" s="135"/>
      <c r="D12" s="134">
        <f>'Zone 00'!H145</f>
        <v>0</v>
      </c>
      <c r="E12" s="138"/>
      <c r="F12" s="133"/>
    </row>
    <row r="13" spans="1:7" ht="16.899999999999999" customHeight="1">
      <c r="A13" s="137" t="s">
        <v>307</v>
      </c>
      <c r="B13" s="136" t="s">
        <v>295</v>
      </c>
      <c r="C13" s="135"/>
      <c r="D13" s="134">
        <f>'Zone 01&amp;02'!H137</f>
        <v>0</v>
      </c>
      <c r="E13" s="138"/>
      <c r="F13" s="133"/>
    </row>
    <row r="14" spans="1:7" ht="16.899999999999999" customHeight="1">
      <c r="A14" s="137"/>
      <c r="B14" s="136" t="s">
        <v>306</v>
      </c>
      <c r="C14" s="135"/>
      <c r="D14" s="134">
        <f>'Zone 01&amp;02'!H149</f>
        <v>0</v>
      </c>
      <c r="E14" s="138"/>
      <c r="F14" s="133"/>
    </row>
    <row r="15" spans="1:7" ht="16.899999999999999" customHeight="1">
      <c r="A15" s="137">
        <v>3</v>
      </c>
      <c r="B15" s="136" t="s">
        <v>308</v>
      </c>
      <c r="C15" s="135"/>
      <c r="D15" s="134">
        <f>'Zone 03'!H143</f>
        <v>0</v>
      </c>
      <c r="E15" s="138"/>
      <c r="F15" s="133"/>
    </row>
    <row r="16" spans="1:7" ht="16.899999999999999" customHeight="1">
      <c r="A16" s="137"/>
      <c r="B16" s="136" t="s">
        <v>306</v>
      </c>
      <c r="C16" s="135"/>
      <c r="D16" s="134">
        <f>'Zone 03'!H163</f>
        <v>0</v>
      </c>
      <c r="E16" s="133"/>
      <c r="F16" s="133"/>
    </row>
    <row r="17" spans="1:7" ht="16.899999999999999" customHeight="1">
      <c r="A17" s="137">
        <v>5</v>
      </c>
      <c r="B17" s="136" t="s">
        <v>313</v>
      </c>
      <c r="C17" s="135"/>
      <c r="D17" s="134">
        <f>'Zone 05'!H155</f>
        <v>0</v>
      </c>
      <c r="E17" s="138"/>
      <c r="F17" s="133"/>
    </row>
    <row r="18" spans="1:7" ht="16.899999999999999" customHeight="1">
      <c r="A18" s="137"/>
      <c r="B18" s="136" t="s">
        <v>306</v>
      </c>
      <c r="C18" s="135"/>
      <c r="D18" s="134">
        <f>'Zone 05'!H165</f>
        <v>0</v>
      </c>
      <c r="E18" s="133"/>
      <c r="F18" s="133"/>
    </row>
    <row r="19" spans="1:7" ht="16.899999999999999" customHeight="1">
      <c r="A19" s="137">
        <v>6</v>
      </c>
      <c r="B19" s="136" t="s">
        <v>314</v>
      </c>
      <c r="C19" s="135"/>
      <c r="D19" s="134">
        <f>'Zone 06'!H67</f>
        <v>0</v>
      </c>
      <c r="E19" s="138"/>
      <c r="F19" s="133"/>
    </row>
    <row r="20" spans="1:7" ht="6.75" customHeight="1">
      <c r="A20" s="132"/>
      <c r="B20" s="131"/>
      <c r="C20" s="130"/>
      <c r="D20" s="129"/>
    </row>
    <row r="21" spans="1:7" ht="15" customHeight="1">
      <c r="A21" s="128"/>
      <c r="B21" s="127" t="s">
        <v>294</v>
      </c>
      <c r="C21" s="126"/>
      <c r="D21" s="125">
        <f>SUM(D11:D19)</f>
        <v>0</v>
      </c>
      <c r="E21" s="97"/>
      <c r="F21" s="97"/>
      <c r="G21" s="97"/>
    </row>
    <row r="22" spans="1:7" ht="15" customHeight="1">
      <c r="A22" s="124"/>
      <c r="B22" s="123" t="s">
        <v>293</v>
      </c>
      <c r="C22" s="122"/>
      <c r="D22" s="118">
        <f>D21*0.2</f>
        <v>0</v>
      </c>
      <c r="F22" s="97"/>
      <c r="G22" s="97"/>
    </row>
    <row r="23" spans="1:7" ht="15" customHeight="1">
      <c r="A23" s="121"/>
      <c r="B23" s="120" t="s">
        <v>292</v>
      </c>
      <c r="C23" s="119"/>
      <c r="D23" s="118">
        <f>D22+D21</f>
        <v>0</v>
      </c>
      <c r="F23" s="97"/>
      <c r="G23" s="97"/>
    </row>
    <row r="24" spans="1:7" ht="6.75" hidden="1" customHeight="1">
      <c r="A24" s="100"/>
      <c r="B24" s="100"/>
      <c r="C24" s="99"/>
      <c r="D24" s="98"/>
      <c r="E24" s="97"/>
      <c r="F24" s="97"/>
    </row>
    <row r="25" spans="1:7" ht="18.75" hidden="1" customHeight="1">
      <c r="A25" s="150" t="s">
        <v>291</v>
      </c>
      <c r="B25" s="151"/>
      <c r="C25" s="151"/>
      <c r="D25" s="152"/>
      <c r="E25" s="117"/>
      <c r="F25" s="97"/>
    </row>
    <row r="26" spans="1:7" ht="15" hidden="1" customHeight="1">
      <c r="A26" s="116"/>
      <c r="B26" s="115" t="s">
        <v>290</v>
      </c>
      <c r="C26" s="114"/>
      <c r="D26" s="113">
        <v>650000</v>
      </c>
      <c r="E26" s="97"/>
      <c r="F26" s="97"/>
    </row>
    <row r="27" spans="1:7" ht="15" hidden="1" customHeight="1">
      <c r="A27" s="109"/>
      <c r="B27" s="112"/>
      <c r="C27" s="111" t="s">
        <v>289</v>
      </c>
      <c r="D27" s="110">
        <f>D21/D26-100%</f>
        <v>-1</v>
      </c>
      <c r="E27" s="97"/>
      <c r="F27" s="97"/>
    </row>
    <row r="28" spans="1:7" ht="15" hidden="1" customHeight="1">
      <c r="A28" s="109"/>
      <c r="B28" s="108" t="s">
        <v>288</v>
      </c>
      <c r="C28" s="107"/>
      <c r="D28" s="106">
        <v>238.9</v>
      </c>
      <c r="E28" s="97"/>
      <c r="F28" s="97"/>
    </row>
    <row r="29" spans="1:7" ht="15" hidden="1" customHeight="1">
      <c r="A29" s="105"/>
      <c r="B29" s="104" t="s">
        <v>287</v>
      </c>
      <c r="C29" s="103"/>
      <c r="D29" s="102">
        <f>D21/D28</f>
        <v>0</v>
      </c>
    </row>
    <row r="30" spans="1:7">
      <c r="D30" s="101"/>
    </row>
    <row r="31" spans="1:7" ht="6.75" customHeight="1">
      <c r="A31" s="100"/>
      <c r="B31" s="100"/>
      <c r="C31" s="99"/>
      <c r="D31" s="98"/>
      <c r="E31" s="97"/>
      <c r="F31" s="97"/>
    </row>
  </sheetData>
  <mergeCells count="6">
    <mergeCell ref="A25:D25"/>
    <mergeCell ref="A1:D1"/>
    <mergeCell ref="A2:D2"/>
    <mergeCell ref="A3:D3"/>
    <mergeCell ref="A5:D5"/>
    <mergeCell ref="A9:D9"/>
  </mergeCells>
  <printOptions horizontalCentered="1"/>
  <pageMargins left="0.31496062992125984" right="0.31496062992125984" top="0.78740157480314965" bottom="0.31496062992125984" header="0.35433070866141736" footer="0.51181102362204722"/>
  <pageSetup paperSize="9" orientation="portrait" horizontalDpi="4294967294" r:id="rId1"/>
  <headerFooter alignWithMargins="0">
    <oddHeader xml:space="preserve">&amp;R&amp;"Century Gothic,Normal"&amp;24 3&amp;"Century Gothic,Gras"&amp;K92D050B&amp;"Century Gothic,Normal"&amp;K000000 Architecture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6"/>
  <sheetViews>
    <sheetView view="pageBreakPreview" topLeftCell="A211" zoomScale="90" zoomScaleNormal="85" zoomScaleSheetLayoutView="90" workbookViewId="0">
      <pane ySplit="555" topLeftCell="A105" activePane="bottomLeft"/>
      <selection activeCell="I1" sqref="I1:K1048576"/>
      <selection pane="bottomLeft" activeCell="B119" sqref="B119"/>
    </sheetView>
  </sheetViews>
  <sheetFormatPr baseColWidth="10" defaultColWidth="11" defaultRowHeight="15"/>
  <cols>
    <col min="1" max="1" width="7.625" style="70" customWidth="1"/>
    <col min="2" max="2" width="45.625" style="39" customWidth="1"/>
    <col min="3" max="3" width="7.875" style="39" customWidth="1"/>
    <col min="4" max="4" width="1.375" style="39" customWidth="1"/>
    <col min="5" max="5" width="12.125" style="39" customWidth="1"/>
    <col min="6" max="6" width="10.125" style="38" customWidth="1"/>
    <col min="7" max="7" width="1.375" style="39" customWidth="1"/>
    <col min="8" max="8" width="21.625" style="39" customWidth="1"/>
    <col min="9" max="16384" width="11" style="39"/>
  </cols>
  <sheetData>
    <row r="1" spans="1:8" ht="87" customHeight="1"/>
    <row r="2" spans="1:8" ht="55.5" customHeight="1">
      <c r="A2" s="167" t="s">
        <v>73</v>
      </c>
      <c r="B2" s="168"/>
      <c r="C2" s="26" t="s">
        <v>8</v>
      </c>
      <c r="D2" s="3"/>
      <c r="E2" s="173" t="str">
        <f>"Estimation du lot n° "&amp;A5&amp;" - 
"&amp;B5</f>
        <v>Estimation du lot n° 08 - 
CFO-CFA</v>
      </c>
      <c r="F2" s="174"/>
      <c r="G2" s="174"/>
      <c r="H2" s="174"/>
    </row>
    <row r="3" spans="1:8" ht="15.6" customHeight="1">
      <c r="A3" s="169"/>
      <c r="B3" s="170"/>
      <c r="C3" s="19" t="s">
        <v>281</v>
      </c>
      <c r="D3" s="1"/>
      <c r="E3" s="175"/>
      <c r="F3" s="176"/>
      <c r="G3" s="176"/>
      <c r="H3" s="176"/>
    </row>
    <row r="4" spans="1:8" ht="15.75">
      <c r="A4" s="171" t="s">
        <v>9</v>
      </c>
      <c r="B4" s="172"/>
      <c r="C4" s="27" t="s">
        <v>0</v>
      </c>
      <c r="D4" s="4"/>
      <c r="E4" s="16" t="s">
        <v>1</v>
      </c>
      <c r="F4" s="177">
        <f>H133</f>
        <v>0</v>
      </c>
      <c r="G4" s="178"/>
      <c r="H4" s="179"/>
    </row>
    <row r="5" spans="1:8">
      <c r="A5" s="81" t="s">
        <v>229</v>
      </c>
      <c r="B5" s="20" t="s">
        <v>11</v>
      </c>
      <c r="C5" s="21">
        <v>0</v>
      </c>
      <c r="D5" s="5"/>
      <c r="E5" s="17" t="s">
        <v>282</v>
      </c>
      <c r="F5" s="164">
        <f>H145</f>
        <v>0</v>
      </c>
      <c r="G5" s="165"/>
      <c r="H5" s="166"/>
    </row>
    <row r="6" spans="1:8">
      <c r="A6" s="43"/>
      <c r="B6" s="40"/>
      <c r="C6" s="41"/>
      <c r="D6" s="41"/>
      <c r="E6" s="42"/>
      <c r="F6" s="43"/>
      <c r="G6" s="41"/>
      <c r="H6" s="41"/>
    </row>
    <row r="7" spans="1:8">
      <c r="A7" s="8" t="s">
        <v>2</v>
      </c>
      <c r="B7" s="8" t="s">
        <v>3</v>
      </c>
      <c r="C7" s="8" t="s">
        <v>4</v>
      </c>
      <c r="D7" s="6"/>
      <c r="E7" s="15" t="s">
        <v>10</v>
      </c>
      <c r="F7" s="8" t="s">
        <v>5</v>
      </c>
      <c r="G7" s="6"/>
      <c r="H7" s="9" t="s">
        <v>6</v>
      </c>
    </row>
    <row r="8" spans="1:8">
      <c r="A8" s="43"/>
      <c r="B8" s="40"/>
      <c r="C8" s="43"/>
      <c r="D8" s="42"/>
      <c r="E8" s="42"/>
      <c r="F8" s="41"/>
      <c r="G8" s="42"/>
      <c r="H8" s="2"/>
    </row>
    <row r="9" spans="1:8" s="28" customFormat="1" ht="44.25" customHeight="1">
      <c r="A9" s="183" t="s">
        <v>7</v>
      </c>
      <c r="B9" s="184"/>
      <c r="C9" s="184"/>
      <c r="D9" s="184"/>
      <c r="E9" s="184"/>
      <c r="F9" s="184"/>
      <c r="G9" s="184"/>
      <c r="H9" s="185"/>
    </row>
    <row r="10" spans="1:8" s="28" customFormat="1" ht="12.75">
      <c r="A10" s="80"/>
      <c r="B10" s="29"/>
      <c r="C10" s="29"/>
      <c r="D10" s="30"/>
      <c r="E10" s="29"/>
      <c r="F10" s="67"/>
      <c r="G10" s="30"/>
      <c r="H10" s="29"/>
    </row>
    <row r="11" spans="1:8" s="28" customFormat="1" ht="12.75">
      <c r="A11" s="12"/>
      <c r="B11" s="13"/>
      <c r="C11" s="12"/>
      <c r="D11" s="7"/>
      <c r="E11" s="11"/>
      <c r="F11" s="11"/>
      <c r="G11" s="7"/>
      <c r="H11" s="10"/>
    </row>
    <row r="12" spans="1:8" s="28" customFormat="1" ht="18.75">
      <c r="A12" s="12"/>
      <c r="B12" s="66" t="s">
        <v>24</v>
      </c>
      <c r="C12" s="12"/>
      <c r="D12" s="7"/>
      <c r="E12" s="11"/>
      <c r="F12" s="11"/>
      <c r="G12" s="7"/>
      <c r="H12" s="10"/>
    </row>
    <row r="13" spans="1:8" s="28" customFormat="1" ht="12.75">
      <c r="A13" s="45" t="s">
        <v>158</v>
      </c>
      <c r="B13" s="46" t="s">
        <v>111</v>
      </c>
      <c r="C13" s="47"/>
      <c r="D13" s="7"/>
      <c r="E13" s="49"/>
      <c r="F13" s="68"/>
      <c r="G13" s="7"/>
      <c r="H13" s="54">
        <f>SUM(H14:H16)</f>
        <v>0</v>
      </c>
    </row>
    <row r="14" spans="1:8" s="51" customFormat="1" ht="12.75">
      <c r="A14" s="23" t="s">
        <v>230</v>
      </c>
      <c r="B14" s="52" t="s">
        <v>25</v>
      </c>
      <c r="C14" s="50" t="s">
        <v>28</v>
      </c>
      <c r="D14" s="7"/>
      <c r="E14" s="18">
        <v>1</v>
      </c>
      <c r="F14" s="55"/>
      <c r="G14" s="7"/>
      <c r="H14" s="57">
        <f>E14*F14</f>
        <v>0</v>
      </c>
    </row>
    <row r="15" spans="1:8" s="51" customFormat="1" ht="12.75">
      <c r="A15" s="23" t="s">
        <v>231</v>
      </c>
      <c r="B15" s="52" t="s">
        <v>112</v>
      </c>
      <c r="C15" s="50" t="s">
        <v>28</v>
      </c>
      <c r="D15" s="7"/>
      <c r="E15" s="18">
        <v>1</v>
      </c>
      <c r="F15" s="55"/>
      <c r="G15" s="7"/>
      <c r="H15" s="57">
        <f>E15*F15</f>
        <v>0</v>
      </c>
    </row>
    <row r="16" spans="1:8" s="51" customFormat="1" ht="12.75">
      <c r="A16" s="23" t="s">
        <v>232</v>
      </c>
      <c r="B16" s="52" t="s">
        <v>26</v>
      </c>
      <c r="C16" s="50" t="s">
        <v>28</v>
      </c>
      <c r="D16" s="7"/>
      <c r="E16" s="18">
        <v>1</v>
      </c>
      <c r="F16" s="55"/>
      <c r="G16" s="7"/>
      <c r="H16" s="57">
        <f>E16*F16</f>
        <v>0</v>
      </c>
    </row>
    <row r="17" spans="1:8" s="51" customFormat="1" ht="12.75">
      <c r="A17" s="23"/>
      <c r="B17" s="72"/>
      <c r="C17" s="50"/>
      <c r="D17" s="7"/>
      <c r="E17" s="18"/>
      <c r="F17" s="55"/>
      <c r="G17" s="7"/>
      <c r="H17" s="57"/>
    </row>
    <row r="18" spans="1:8" s="28" customFormat="1" ht="12.75">
      <c r="A18" s="45" t="s">
        <v>158</v>
      </c>
      <c r="B18" s="46" t="s">
        <v>12</v>
      </c>
      <c r="C18" s="47"/>
      <c r="D18" s="7"/>
      <c r="E18" s="49"/>
      <c r="F18" s="68"/>
      <c r="G18" s="7"/>
      <c r="H18" s="54">
        <f>SUM(H19:H76)+SUM(H93:H96)</f>
        <v>0</v>
      </c>
    </row>
    <row r="19" spans="1:8" s="51" customFormat="1" ht="12.75">
      <c r="A19" s="23" t="s">
        <v>159</v>
      </c>
      <c r="B19" s="52" t="s">
        <v>23</v>
      </c>
      <c r="C19" s="50" t="s">
        <v>28</v>
      </c>
      <c r="D19" s="7"/>
      <c r="E19" s="18">
        <v>1</v>
      </c>
      <c r="F19" s="55"/>
      <c r="G19" s="56"/>
      <c r="H19" s="57">
        <f>E19*F19</f>
        <v>0</v>
      </c>
    </row>
    <row r="20" spans="1:8" s="51" customFormat="1" ht="12.75">
      <c r="A20" s="23"/>
      <c r="B20" s="52"/>
      <c r="C20" s="50"/>
      <c r="D20" s="22"/>
      <c r="E20" s="18"/>
      <c r="F20" s="55"/>
      <c r="G20" s="56"/>
      <c r="H20" s="57"/>
    </row>
    <row r="21" spans="1:8" s="51" customFormat="1" ht="12.75">
      <c r="A21" s="23" t="s">
        <v>160</v>
      </c>
      <c r="B21" s="52" t="s">
        <v>29</v>
      </c>
      <c r="C21" s="50" t="s">
        <v>28</v>
      </c>
      <c r="D21" s="22"/>
      <c r="E21" s="18">
        <v>1</v>
      </c>
      <c r="F21" s="55"/>
      <c r="G21" s="56"/>
      <c r="H21" s="57">
        <f t="shared" ref="H21" si="0">E21*F21</f>
        <v>0</v>
      </c>
    </row>
    <row r="22" spans="1:8" s="51" customFormat="1" ht="12.75">
      <c r="A22" s="23"/>
      <c r="B22" s="52"/>
      <c r="C22" s="50"/>
      <c r="D22" s="22"/>
      <c r="E22" s="18"/>
      <c r="F22" s="55"/>
      <c r="G22" s="56"/>
      <c r="H22" s="57"/>
    </row>
    <row r="23" spans="1:8" s="51" customFormat="1" ht="12.75">
      <c r="A23" s="23" t="s">
        <v>233</v>
      </c>
      <c r="B23" s="72" t="s">
        <v>30</v>
      </c>
      <c r="C23" s="50"/>
      <c r="D23" s="22"/>
      <c r="E23" s="18"/>
      <c r="F23" s="55"/>
      <c r="G23" s="56"/>
      <c r="H23" s="57"/>
    </row>
    <row r="24" spans="1:8" s="51" customFormat="1" ht="12.75">
      <c r="A24" s="23"/>
      <c r="B24" s="52" t="s">
        <v>31</v>
      </c>
      <c r="C24" s="50" t="s">
        <v>28</v>
      </c>
      <c r="D24" s="22"/>
      <c r="E24" s="18">
        <v>1</v>
      </c>
      <c r="F24" s="55"/>
      <c r="G24" s="56"/>
      <c r="H24" s="57">
        <f t="shared" ref="H24:H26" si="1">E24*F24</f>
        <v>0</v>
      </c>
    </row>
    <row r="25" spans="1:8" s="51" customFormat="1" ht="12.75">
      <c r="A25" s="23"/>
      <c r="B25" s="52" t="s">
        <v>32</v>
      </c>
      <c r="C25" s="50" t="s">
        <v>28</v>
      </c>
      <c r="D25" s="22"/>
      <c r="E25" s="18">
        <v>1</v>
      </c>
      <c r="F25" s="55"/>
      <c r="G25" s="56"/>
      <c r="H25" s="57">
        <f t="shared" si="1"/>
        <v>0</v>
      </c>
    </row>
    <row r="26" spans="1:8" s="51" customFormat="1" ht="12.75">
      <c r="A26" s="23"/>
      <c r="B26" s="52" t="s">
        <v>33</v>
      </c>
      <c r="C26" s="50" t="s">
        <v>28</v>
      </c>
      <c r="D26" s="22"/>
      <c r="E26" s="18">
        <v>1</v>
      </c>
      <c r="F26" s="55"/>
      <c r="G26" s="56"/>
      <c r="H26" s="57">
        <f t="shared" si="1"/>
        <v>0</v>
      </c>
    </row>
    <row r="27" spans="1:8" s="51" customFormat="1" ht="12.75">
      <c r="A27" s="23"/>
      <c r="B27" s="52"/>
      <c r="C27" s="50"/>
      <c r="D27" s="22"/>
      <c r="E27" s="18"/>
      <c r="F27" s="55"/>
      <c r="G27" s="56"/>
      <c r="H27" s="57"/>
    </row>
    <row r="28" spans="1:8" s="51" customFormat="1" ht="12.75">
      <c r="A28" s="23" t="s">
        <v>234</v>
      </c>
      <c r="B28" s="72" t="s">
        <v>150</v>
      </c>
      <c r="C28" s="50"/>
      <c r="D28" s="22"/>
      <c r="E28" s="18"/>
      <c r="F28" s="55"/>
      <c r="G28" s="56"/>
      <c r="H28" s="57"/>
    </row>
    <row r="29" spans="1:8" s="51" customFormat="1" ht="12.75">
      <c r="A29" s="23"/>
      <c r="B29" s="52" t="s">
        <v>204</v>
      </c>
      <c r="C29" s="50" t="s">
        <v>28</v>
      </c>
      <c r="D29" s="22"/>
      <c r="E29" s="18">
        <v>1</v>
      </c>
      <c r="F29" s="55"/>
      <c r="G29" s="56"/>
      <c r="H29" s="57">
        <f>E29*F29</f>
        <v>0</v>
      </c>
    </row>
    <row r="30" spans="1:8" s="51" customFormat="1" ht="12.75">
      <c r="A30" s="23"/>
      <c r="B30" s="52" t="s">
        <v>34</v>
      </c>
      <c r="C30" s="50" t="s">
        <v>57</v>
      </c>
      <c r="D30" s="22"/>
      <c r="E30" s="18">
        <v>35</v>
      </c>
      <c r="F30" s="55"/>
      <c r="G30" s="56"/>
      <c r="H30" s="57">
        <f>E30*F30</f>
        <v>0</v>
      </c>
    </row>
    <row r="31" spans="1:8" s="51" customFormat="1" ht="12.75">
      <c r="A31" s="23"/>
      <c r="B31" s="52" t="s">
        <v>205</v>
      </c>
      <c r="C31" s="50" t="s">
        <v>28</v>
      </c>
      <c r="D31" s="22"/>
      <c r="E31" s="18">
        <v>1</v>
      </c>
      <c r="F31" s="55"/>
      <c r="G31" s="56"/>
      <c r="H31" s="57">
        <f>E31*F31</f>
        <v>0</v>
      </c>
    </row>
    <row r="32" spans="1:8" s="51" customFormat="1" ht="12.75">
      <c r="A32" s="23"/>
      <c r="B32" s="52" t="s">
        <v>34</v>
      </c>
      <c r="C32" s="50" t="s">
        <v>57</v>
      </c>
      <c r="D32" s="22"/>
      <c r="E32" s="18">
        <v>35</v>
      </c>
      <c r="F32" s="55"/>
      <c r="G32" s="56"/>
      <c r="H32" s="57">
        <f>E32*F32</f>
        <v>0</v>
      </c>
    </row>
    <row r="33" spans="1:8" s="51" customFormat="1" ht="12.75">
      <c r="A33" s="23"/>
      <c r="B33" s="52"/>
      <c r="C33" s="50"/>
      <c r="D33" s="22"/>
      <c r="E33" s="18"/>
      <c r="F33" s="55"/>
      <c r="G33" s="56"/>
      <c r="H33" s="57"/>
    </row>
    <row r="34" spans="1:8" s="51" customFormat="1" ht="12.75">
      <c r="A34" s="23" t="s">
        <v>161</v>
      </c>
      <c r="B34" s="72" t="s">
        <v>100</v>
      </c>
      <c r="C34" s="50"/>
      <c r="D34" s="22"/>
      <c r="E34" s="18"/>
      <c r="F34" s="55"/>
      <c r="G34" s="56"/>
      <c r="H34" s="57"/>
    </row>
    <row r="35" spans="1:8" s="51" customFormat="1" ht="12.75">
      <c r="A35" s="23"/>
      <c r="B35" s="52" t="s">
        <v>206</v>
      </c>
      <c r="C35" s="50" t="s">
        <v>57</v>
      </c>
      <c r="D35" s="22"/>
      <c r="E35" s="18">
        <v>80</v>
      </c>
      <c r="F35" s="55"/>
      <c r="G35" s="56"/>
      <c r="H35" s="57">
        <f t="shared" ref="H35:H40" si="2">E35*F35</f>
        <v>0</v>
      </c>
    </row>
    <row r="36" spans="1:8" s="51" customFormat="1" ht="12.75">
      <c r="A36" s="23"/>
      <c r="B36" s="52" t="s">
        <v>36</v>
      </c>
      <c r="C36" s="50" t="s">
        <v>57</v>
      </c>
      <c r="D36" s="22"/>
      <c r="E36" s="18">
        <v>20</v>
      </c>
      <c r="F36" s="55"/>
      <c r="G36" s="56"/>
      <c r="H36" s="57">
        <f t="shared" si="2"/>
        <v>0</v>
      </c>
    </row>
    <row r="37" spans="1:8" s="51" customFormat="1" ht="12.75">
      <c r="A37" s="23"/>
      <c r="B37" s="52" t="s">
        <v>37</v>
      </c>
      <c r="C37" s="50" t="s">
        <v>57</v>
      </c>
      <c r="D37" s="22"/>
      <c r="E37" s="18">
        <v>10</v>
      </c>
      <c r="F37" s="55"/>
      <c r="G37" s="56"/>
      <c r="H37" s="57">
        <f t="shared" si="2"/>
        <v>0</v>
      </c>
    </row>
    <row r="38" spans="1:8" s="51" customFormat="1" ht="12.75">
      <c r="A38" s="23"/>
      <c r="B38" s="52" t="s">
        <v>38</v>
      </c>
      <c r="C38" s="50" t="s">
        <v>57</v>
      </c>
      <c r="D38" s="22"/>
      <c r="E38" s="18">
        <v>55</v>
      </c>
      <c r="F38" s="55"/>
      <c r="G38" s="56"/>
      <c r="H38" s="57">
        <f t="shared" si="2"/>
        <v>0</v>
      </c>
    </row>
    <row r="39" spans="1:8" s="51" customFormat="1" ht="12.75">
      <c r="A39" s="23"/>
      <c r="B39" s="52" t="s">
        <v>101</v>
      </c>
      <c r="C39" s="50" t="s">
        <v>57</v>
      </c>
      <c r="D39" s="22"/>
      <c r="E39" s="18">
        <v>10</v>
      </c>
      <c r="F39" s="55"/>
      <c r="G39" s="56"/>
      <c r="H39" s="57">
        <f t="shared" si="2"/>
        <v>0</v>
      </c>
    </row>
    <row r="40" spans="1:8" s="51" customFormat="1" ht="12.75">
      <c r="A40" s="23"/>
      <c r="B40" s="52"/>
      <c r="C40" s="50"/>
      <c r="D40" s="22"/>
      <c r="E40" s="18"/>
      <c r="F40" s="55"/>
      <c r="G40" s="56"/>
      <c r="H40" s="57">
        <f t="shared" si="2"/>
        <v>0</v>
      </c>
    </row>
    <row r="41" spans="1:8" s="51" customFormat="1" ht="12.75">
      <c r="A41" s="23" t="s">
        <v>162</v>
      </c>
      <c r="B41" s="72" t="s">
        <v>153</v>
      </c>
    </row>
    <row r="42" spans="1:8" s="51" customFormat="1" ht="12.75">
      <c r="A42" s="23"/>
      <c r="B42" s="52" t="s">
        <v>252</v>
      </c>
      <c r="C42" s="50" t="s">
        <v>28</v>
      </c>
      <c r="D42" s="22"/>
      <c r="E42" s="18">
        <v>1</v>
      </c>
      <c r="F42" s="55"/>
      <c r="G42" s="56"/>
      <c r="H42" s="57">
        <f>E42*F42</f>
        <v>0</v>
      </c>
    </row>
    <row r="43" spans="1:8" s="51" customFormat="1" ht="12.75">
      <c r="A43" s="23"/>
      <c r="B43" s="52" t="s">
        <v>284</v>
      </c>
      <c r="C43" s="50" t="s">
        <v>28</v>
      </c>
      <c r="D43" s="22"/>
      <c r="E43" s="18">
        <v>3</v>
      </c>
      <c r="F43" s="55"/>
      <c r="G43" s="56"/>
      <c r="H43" s="57">
        <f t="shared" ref="H43" si="3">E43*F43</f>
        <v>0</v>
      </c>
    </row>
    <row r="44" spans="1:8" s="51" customFormat="1" ht="12.75">
      <c r="A44" s="23"/>
      <c r="B44" s="52" t="s">
        <v>40</v>
      </c>
      <c r="C44" s="50" t="s">
        <v>28</v>
      </c>
      <c r="D44" s="22"/>
      <c r="E44" s="18">
        <v>1</v>
      </c>
      <c r="F44" s="55"/>
      <c r="G44" s="56"/>
      <c r="H44" s="57">
        <f t="shared" ref="H44" si="4">E44*F44</f>
        <v>0</v>
      </c>
    </row>
    <row r="45" spans="1:8" s="51" customFormat="1" ht="12.75">
      <c r="A45" s="23"/>
      <c r="B45" s="52"/>
      <c r="C45" s="50"/>
      <c r="D45" s="22"/>
      <c r="E45" s="18"/>
      <c r="F45" s="55"/>
      <c r="G45" s="56"/>
      <c r="H45" s="57"/>
    </row>
    <row r="46" spans="1:8" s="51" customFormat="1" ht="12.75">
      <c r="A46" s="23" t="s">
        <v>163</v>
      </c>
      <c r="B46" s="72" t="s">
        <v>166</v>
      </c>
      <c r="C46" s="50"/>
      <c r="D46" s="22"/>
      <c r="E46" s="18"/>
      <c r="F46" s="55"/>
      <c r="G46" s="56"/>
      <c r="H46" s="57"/>
    </row>
    <row r="47" spans="1:8" s="51" customFormat="1" ht="12.75">
      <c r="A47" s="23"/>
      <c r="B47" s="52" t="s">
        <v>58</v>
      </c>
      <c r="C47" s="50" t="s">
        <v>57</v>
      </c>
      <c r="D47" s="22"/>
      <c r="E47" s="18">
        <f>(SUM(E60:E61)+E63)*6+E62*3+(SUM(E77:E90))*5</f>
        <v>312</v>
      </c>
      <c r="F47" s="55"/>
      <c r="G47" s="56"/>
      <c r="H47" s="57">
        <f t="shared" ref="H47:H96" si="5">E47*F47</f>
        <v>0</v>
      </c>
    </row>
    <row r="48" spans="1:8" s="51" customFormat="1" ht="12.75">
      <c r="A48" s="23"/>
      <c r="B48" s="52" t="s">
        <v>39</v>
      </c>
      <c r="C48" s="50" t="s">
        <v>57</v>
      </c>
      <c r="D48" s="22"/>
      <c r="E48" s="18">
        <f>(SUM(E93:E95))*15</f>
        <v>105</v>
      </c>
      <c r="F48" s="55"/>
      <c r="G48" s="56"/>
      <c r="H48" s="57">
        <f t="shared" si="5"/>
        <v>0</v>
      </c>
    </row>
    <row r="49" spans="1:8" s="51" customFormat="1" ht="12.75">
      <c r="A49" s="23"/>
      <c r="B49" s="52" t="s">
        <v>254</v>
      </c>
      <c r="C49" s="50" t="s">
        <v>57</v>
      </c>
      <c r="D49" s="22"/>
      <c r="E49" s="18">
        <f>(SUM(E67:E70))*10+(SUM(E72:E73))*20</f>
        <v>320</v>
      </c>
      <c r="F49" s="55"/>
      <c r="G49" s="56"/>
      <c r="H49" s="57">
        <f t="shared" si="5"/>
        <v>0</v>
      </c>
    </row>
    <row r="50" spans="1:8" s="51" customFormat="1" ht="12.75">
      <c r="A50" s="23"/>
      <c r="B50" s="52"/>
      <c r="C50" s="50"/>
      <c r="D50" s="22"/>
      <c r="E50" s="18"/>
      <c r="F50" s="55"/>
      <c r="G50" s="56"/>
      <c r="H50" s="57">
        <f t="shared" si="5"/>
        <v>0</v>
      </c>
    </row>
    <row r="51" spans="1:8" s="51" customFormat="1" ht="12.75">
      <c r="A51" s="23"/>
      <c r="B51" s="72" t="s">
        <v>77</v>
      </c>
      <c r="C51" s="50"/>
      <c r="D51" s="22"/>
      <c r="E51" s="18"/>
      <c r="F51" s="55"/>
      <c r="G51" s="56"/>
      <c r="H51" s="88">
        <f t="shared" si="5"/>
        <v>0</v>
      </c>
    </row>
    <row r="52" spans="1:8" s="51" customFormat="1" ht="12.75">
      <c r="A52" s="23"/>
      <c r="B52" s="52" t="s">
        <v>93</v>
      </c>
      <c r="C52" s="50" t="s">
        <v>57</v>
      </c>
      <c r="D52" s="22"/>
      <c r="E52" s="18">
        <v>15</v>
      </c>
      <c r="F52" s="55"/>
      <c r="G52" s="56"/>
      <c r="H52" s="57">
        <f t="shared" si="5"/>
        <v>0</v>
      </c>
    </row>
    <row r="53" spans="1:8" s="51" customFormat="1" ht="12.75">
      <c r="A53" s="23"/>
      <c r="B53" s="52" t="s">
        <v>78</v>
      </c>
      <c r="C53" s="50" t="s">
        <v>57</v>
      </c>
      <c r="D53" s="22"/>
      <c r="E53" s="18">
        <v>10</v>
      </c>
      <c r="F53" s="55"/>
      <c r="G53" s="56"/>
      <c r="H53" s="57">
        <f t="shared" si="5"/>
        <v>0</v>
      </c>
    </row>
    <row r="54" spans="1:8" s="51" customFormat="1" ht="12.75">
      <c r="A54" s="23"/>
      <c r="B54" s="52" t="s">
        <v>81</v>
      </c>
      <c r="C54" s="50" t="s">
        <v>57</v>
      </c>
      <c r="D54" s="22"/>
      <c r="E54" s="18">
        <v>20</v>
      </c>
      <c r="F54" s="55"/>
      <c r="G54" s="56"/>
      <c r="H54" s="57">
        <f t="shared" si="5"/>
        <v>0</v>
      </c>
    </row>
    <row r="55" spans="1:8" s="51" customFormat="1" ht="12.75">
      <c r="A55" s="23"/>
      <c r="B55" s="52" t="s">
        <v>80</v>
      </c>
      <c r="C55" s="50" t="s">
        <v>57</v>
      </c>
      <c r="D55" s="22"/>
      <c r="E55" s="18">
        <v>20</v>
      </c>
      <c r="F55" s="55"/>
      <c r="G55" s="56"/>
      <c r="H55" s="57">
        <f t="shared" si="5"/>
        <v>0</v>
      </c>
    </row>
    <row r="56" spans="1:8" s="51" customFormat="1" ht="12.75">
      <c r="A56" s="23"/>
      <c r="B56" s="52" t="s">
        <v>207</v>
      </c>
      <c r="C56" s="50" t="s">
        <v>57</v>
      </c>
      <c r="D56" s="22"/>
      <c r="E56" s="18">
        <v>25</v>
      </c>
      <c r="F56" s="55"/>
      <c r="G56" s="56"/>
      <c r="H56" s="57">
        <f t="shared" ref="H56" si="6">E56*F56</f>
        <v>0</v>
      </c>
    </row>
    <row r="57" spans="1:8" s="51" customFormat="1" ht="12.75">
      <c r="A57" s="23"/>
      <c r="B57" s="52" t="s">
        <v>253</v>
      </c>
      <c r="C57" s="50" t="s">
        <v>57</v>
      </c>
      <c r="D57" s="22"/>
      <c r="E57" s="18">
        <v>10</v>
      </c>
      <c r="F57" s="55"/>
      <c r="G57" s="56"/>
      <c r="H57" s="57">
        <f t="shared" si="5"/>
        <v>0</v>
      </c>
    </row>
    <row r="58" spans="1:8" s="51" customFormat="1" ht="12.75">
      <c r="A58" s="23"/>
      <c r="B58" s="52"/>
      <c r="C58" s="50"/>
      <c r="D58" s="22"/>
      <c r="E58" s="18"/>
      <c r="F58" s="55"/>
      <c r="G58" s="56"/>
      <c r="H58" s="57">
        <f t="shared" si="5"/>
        <v>0</v>
      </c>
    </row>
    <row r="59" spans="1:8" s="51" customFormat="1" ht="12.75">
      <c r="A59" s="23" t="s">
        <v>165</v>
      </c>
      <c r="B59" s="72" t="s">
        <v>132</v>
      </c>
      <c r="C59" s="50"/>
      <c r="D59" s="22"/>
      <c r="E59" s="18"/>
      <c r="F59" s="55"/>
      <c r="G59" s="56"/>
      <c r="H59" s="57">
        <f t="shared" si="5"/>
        <v>0</v>
      </c>
    </row>
    <row r="60" spans="1:8" s="51" customFormat="1" ht="12.75" hidden="1">
      <c r="A60" s="23"/>
      <c r="B60" s="52" t="s">
        <v>43</v>
      </c>
      <c r="C60" s="50" t="s">
        <v>27</v>
      </c>
      <c r="D60" s="22"/>
      <c r="E60" s="18"/>
      <c r="F60" s="55"/>
      <c r="G60" s="56"/>
      <c r="H60" s="57">
        <f t="shared" si="5"/>
        <v>0</v>
      </c>
    </row>
    <row r="61" spans="1:8" s="51" customFormat="1" ht="12.75" hidden="1">
      <c r="A61" s="23"/>
      <c r="B61" s="52" t="s">
        <v>42</v>
      </c>
      <c r="C61" s="50" t="s">
        <v>27</v>
      </c>
      <c r="D61" s="22"/>
      <c r="E61" s="18"/>
      <c r="F61" s="55"/>
      <c r="G61" s="56"/>
      <c r="H61" s="57">
        <f t="shared" si="5"/>
        <v>0</v>
      </c>
    </row>
    <row r="62" spans="1:8" s="51" customFormat="1" ht="12.75">
      <c r="A62" s="23"/>
      <c r="B62" s="52" t="s">
        <v>154</v>
      </c>
      <c r="C62" s="50" t="s">
        <v>27</v>
      </c>
      <c r="D62" s="22"/>
      <c r="E62" s="18">
        <v>2</v>
      </c>
      <c r="F62" s="55"/>
      <c r="G62" s="56"/>
      <c r="H62" s="57">
        <f t="shared" ref="H62" si="7">E62*F62</f>
        <v>0</v>
      </c>
    </row>
    <row r="63" spans="1:8" s="51" customFormat="1" ht="12.75">
      <c r="A63" s="23"/>
      <c r="B63" s="52" t="s">
        <v>83</v>
      </c>
      <c r="C63" s="50" t="s">
        <v>27</v>
      </c>
      <c r="D63" s="22"/>
      <c r="E63" s="18">
        <v>6</v>
      </c>
      <c r="F63" s="55"/>
      <c r="G63" s="56"/>
      <c r="H63" s="57">
        <f t="shared" si="5"/>
        <v>0</v>
      </c>
    </row>
    <row r="64" spans="1:8" s="51" customFormat="1" ht="12.75">
      <c r="A64" s="23"/>
      <c r="B64" s="52" t="s">
        <v>44</v>
      </c>
      <c r="C64" s="50" t="s">
        <v>27</v>
      </c>
      <c r="D64" s="22"/>
      <c r="E64" s="18">
        <v>2</v>
      </c>
      <c r="F64" s="55"/>
      <c r="G64" s="56"/>
      <c r="H64" s="57">
        <f t="shared" si="5"/>
        <v>0</v>
      </c>
    </row>
    <row r="65" spans="1:8" s="51" customFormat="1" ht="12.75">
      <c r="A65" s="23"/>
      <c r="B65" s="52" t="s">
        <v>94</v>
      </c>
      <c r="C65" s="50" t="s">
        <v>27</v>
      </c>
      <c r="D65" s="22"/>
      <c r="E65" s="18">
        <v>1</v>
      </c>
      <c r="F65" s="55"/>
      <c r="G65" s="56"/>
      <c r="H65" s="57">
        <f t="shared" si="5"/>
        <v>0</v>
      </c>
    </row>
    <row r="66" spans="1:8" s="51" customFormat="1" ht="12.75" hidden="1">
      <c r="A66" s="23"/>
      <c r="B66" s="52" t="s">
        <v>46</v>
      </c>
      <c r="C66" s="50" t="s">
        <v>27</v>
      </c>
      <c r="D66" s="22"/>
      <c r="E66" s="18"/>
      <c r="F66" s="55"/>
      <c r="G66" s="56"/>
      <c r="H66" s="57">
        <f t="shared" si="5"/>
        <v>0</v>
      </c>
    </row>
    <row r="67" spans="1:8" s="51" customFormat="1" ht="12.75">
      <c r="A67" s="23"/>
      <c r="B67" s="52" t="s">
        <v>48</v>
      </c>
      <c r="C67" s="50" t="s">
        <v>27</v>
      </c>
      <c r="D67" s="22"/>
      <c r="E67" s="18">
        <v>27</v>
      </c>
      <c r="F67" s="55"/>
      <c r="G67" s="56"/>
      <c r="H67" s="57">
        <f t="shared" si="5"/>
        <v>0</v>
      </c>
    </row>
    <row r="68" spans="1:8" s="51" customFormat="1" ht="12.75">
      <c r="A68" s="23"/>
      <c r="B68" s="52" t="s">
        <v>155</v>
      </c>
      <c r="C68" s="50" t="s">
        <v>27</v>
      </c>
      <c r="D68" s="22"/>
      <c r="E68" s="18">
        <v>1</v>
      </c>
      <c r="F68" s="55"/>
      <c r="G68" s="56"/>
      <c r="H68" s="57">
        <f t="shared" ref="H68" si="8">E68*F68</f>
        <v>0</v>
      </c>
    </row>
    <row r="69" spans="1:8" s="51" customFormat="1" ht="12.75">
      <c r="A69" s="23"/>
      <c r="B69" s="52" t="s">
        <v>49</v>
      </c>
      <c r="C69" s="50" t="s">
        <v>27</v>
      </c>
      <c r="D69" s="22"/>
      <c r="E69" s="18">
        <v>3</v>
      </c>
      <c r="F69" s="55"/>
      <c r="G69" s="56"/>
      <c r="H69" s="57">
        <f t="shared" si="5"/>
        <v>0</v>
      </c>
    </row>
    <row r="70" spans="1:8" s="51" customFormat="1" ht="12.75">
      <c r="A70" s="23"/>
      <c r="B70" s="52" t="s">
        <v>156</v>
      </c>
      <c r="C70" s="50" t="s">
        <v>27</v>
      </c>
      <c r="D70" s="22"/>
      <c r="E70" s="18">
        <v>1</v>
      </c>
      <c r="F70" s="55"/>
      <c r="G70" s="56"/>
      <c r="H70" s="57">
        <f t="shared" ref="H70" si="9">E70*F70</f>
        <v>0</v>
      </c>
    </row>
    <row r="71" spans="1:8" s="51" customFormat="1" ht="12.75">
      <c r="A71" s="23"/>
      <c r="B71" s="52" t="s">
        <v>213</v>
      </c>
      <c r="C71" s="50" t="s">
        <v>27</v>
      </c>
      <c r="D71" s="22"/>
      <c r="E71" s="18">
        <v>12</v>
      </c>
      <c r="F71" s="55"/>
      <c r="G71" s="56"/>
      <c r="H71" s="57">
        <f t="shared" ref="H71" si="10">E71*F71</f>
        <v>0</v>
      </c>
    </row>
    <row r="72" spans="1:8" s="51" customFormat="1" ht="12.75" hidden="1">
      <c r="A72" s="23"/>
      <c r="B72" s="52" t="s">
        <v>50</v>
      </c>
      <c r="C72" s="50" t="s">
        <v>27</v>
      </c>
      <c r="D72" s="22"/>
      <c r="E72" s="18"/>
      <c r="F72" s="55"/>
      <c r="G72" s="56"/>
      <c r="H72" s="57">
        <f t="shared" si="5"/>
        <v>0</v>
      </c>
    </row>
    <row r="73" spans="1:8" s="51" customFormat="1" ht="12.75" hidden="1">
      <c r="A73" s="23"/>
      <c r="B73" s="52" t="s">
        <v>51</v>
      </c>
      <c r="C73" s="50" t="s">
        <v>27</v>
      </c>
      <c r="D73" s="22"/>
      <c r="E73" s="18"/>
      <c r="F73" s="55"/>
      <c r="G73" s="56"/>
      <c r="H73" s="57">
        <f t="shared" si="5"/>
        <v>0</v>
      </c>
    </row>
    <row r="74" spans="1:8" s="51" customFormat="1" ht="12.75" hidden="1">
      <c r="A74" s="23"/>
      <c r="B74" s="52" t="s">
        <v>47</v>
      </c>
      <c r="C74" s="50" t="s">
        <v>27</v>
      </c>
      <c r="D74" s="22"/>
      <c r="E74" s="18"/>
      <c r="F74" s="55"/>
      <c r="G74" s="56"/>
      <c r="H74" s="57">
        <f t="shared" si="5"/>
        <v>0</v>
      </c>
    </row>
    <row r="75" spans="1:8" s="51" customFormat="1" ht="12.75">
      <c r="A75" s="23"/>
      <c r="B75" s="52"/>
      <c r="C75" s="50"/>
      <c r="D75" s="22"/>
      <c r="E75" s="18"/>
      <c r="F75" s="55"/>
      <c r="G75" s="56"/>
      <c r="H75" s="57">
        <f t="shared" si="5"/>
        <v>0</v>
      </c>
    </row>
    <row r="76" spans="1:8" s="51" customFormat="1" ht="12.75">
      <c r="A76" s="23" t="s">
        <v>174</v>
      </c>
      <c r="B76" s="72" t="s">
        <v>52</v>
      </c>
      <c r="C76" s="50"/>
      <c r="D76" s="22"/>
      <c r="E76" s="18"/>
      <c r="F76" s="55"/>
      <c r="G76" s="56"/>
      <c r="H76" s="75">
        <f>SUM(H77:H90)</f>
        <v>0</v>
      </c>
    </row>
    <row r="77" spans="1:8" s="51" customFormat="1" ht="12.75">
      <c r="A77" s="23"/>
      <c r="B77" s="52" t="s">
        <v>151</v>
      </c>
      <c r="C77" s="50" t="s">
        <v>27</v>
      </c>
      <c r="D77" s="22"/>
      <c r="E77" s="18">
        <v>30</v>
      </c>
      <c r="F77" s="55"/>
      <c r="G77" s="56"/>
      <c r="H77" s="57">
        <f t="shared" ref="H77:H84" si="11">E77*F77</f>
        <v>0</v>
      </c>
    </row>
    <row r="78" spans="1:8" s="51" customFormat="1" ht="12.75" hidden="1">
      <c r="A78" s="23"/>
      <c r="B78" s="52" t="s">
        <v>152</v>
      </c>
      <c r="C78" s="50" t="s">
        <v>27</v>
      </c>
      <c r="D78" s="22"/>
      <c r="E78" s="18"/>
      <c r="F78" s="55"/>
      <c r="G78" s="56"/>
      <c r="H78" s="57">
        <f t="shared" si="11"/>
        <v>0</v>
      </c>
    </row>
    <row r="79" spans="1:8" s="51" customFormat="1" ht="12.75">
      <c r="A79" s="23"/>
      <c r="B79" s="52" t="s">
        <v>17</v>
      </c>
      <c r="C79" s="50" t="s">
        <v>27</v>
      </c>
      <c r="D79" s="22"/>
      <c r="E79" s="18">
        <v>8</v>
      </c>
      <c r="F79" s="55"/>
      <c r="G79" s="56"/>
      <c r="H79" s="57">
        <f t="shared" si="11"/>
        <v>0</v>
      </c>
    </row>
    <row r="80" spans="1:8" s="51" customFormat="1" ht="12.75">
      <c r="A80" s="23"/>
      <c r="B80" s="52" t="s">
        <v>18</v>
      </c>
      <c r="C80" s="50" t="s">
        <v>27</v>
      </c>
      <c r="D80" s="22"/>
      <c r="E80" s="18">
        <v>13</v>
      </c>
      <c r="F80" s="55"/>
      <c r="G80" s="56"/>
      <c r="H80" s="57">
        <f t="shared" si="11"/>
        <v>0</v>
      </c>
    </row>
    <row r="81" spans="1:8" s="51" customFormat="1" ht="12.75">
      <c r="A81" s="23"/>
      <c r="B81" s="52" t="s">
        <v>97</v>
      </c>
      <c r="C81" s="50" t="s">
        <v>27</v>
      </c>
      <c r="D81" s="22"/>
      <c r="E81" s="18">
        <v>3</v>
      </c>
      <c r="F81" s="55"/>
      <c r="G81" s="56"/>
      <c r="H81" s="57">
        <f t="shared" si="11"/>
        <v>0</v>
      </c>
    </row>
    <row r="82" spans="1:8" s="51" customFormat="1" ht="12.75" hidden="1">
      <c r="A82" s="23"/>
      <c r="B82" s="52" t="s">
        <v>98</v>
      </c>
      <c r="C82" s="50" t="s">
        <v>27</v>
      </c>
      <c r="D82" s="22"/>
      <c r="E82" s="18"/>
      <c r="F82" s="55"/>
      <c r="G82" s="56"/>
      <c r="H82" s="57">
        <f t="shared" si="11"/>
        <v>0</v>
      </c>
    </row>
    <row r="83" spans="1:8" s="51" customFormat="1" ht="12.75" hidden="1">
      <c r="A83" s="23"/>
      <c r="B83" s="52" t="s">
        <v>54</v>
      </c>
      <c r="C83" s="50" t="s">
        <v>27</v>
      </c>
      <c r="D83" s="22"/>
      <c r="E83" s="18"/>
      <c r="F83" s="55"/>
      <c r="G83" s="56"/>
      <c r="H83" s="57">
        <f t="shared" si="11"/>
        <v>0</v>
      </c>
    </row>
    <row r="84" spans="1:8" s="51" customFormat="1" ht="12.75" hidden="1">
      <c r="A84" s="23"/>
      <c r="B84" s="52" t="s">
        <v>19</v>
      </c>
      <c r="C84" s="50" t="s">
        <v>27</v>
      </c>
      <c r="D84" s="22"/>
      <c r="E84" s="18"/>
      <c r="F84" s="55"/>
      <c r="G84" s="56"/>
      <c r="H84" s="57">
        <f t="shared" si="11"/>
        <v>0</v>
      </c>
    </row>
    <row r="85" spans="1:8" s="51" customFormat="1" ht="12.75" hidden="1">
      <c r="A85" s="23"/>
      <c r="B85" s="52" t="s">
        <v>20</v>
      </c>
      <c r="C85" s="50" t="s">
        <v>27</v>
      </c>
      <c r="D85" s="22"/>
      <c r="E85" s="18"/>
      <c r="F85" s="55"/>
      <c r="G85" s="56"/>
      <c r="H85" s="57">
        <f t="shared" si="5"/>
        <v>0</v>
      </c>
    </row>
    <row r="86" spans="1:8" s="51" customFormat="1" ht="12.75" hidden="1">
      <c r="A86" s="23"/>
      <c r="B86" s="52" t="s">
        <v>21</v>
      </c>
      <c r="C86" s="50" t="s">
        <v>27</v>
      </c>
      <c r="D86" s="22"/>
      <c r="E86" s="18"/>
      <c r="F86" s="55"/>
      <c r="G86" s="56"/>
      <c r="H86" s="57">
        <f t="shared" si="5"/>
        <v>0</v>
      </c>
    </row>
    <row r="87" spans="1:8" s="51" customFormat="1" ht="12.75" hidden="1">
      <c r="A87" s="23"/>
      <c r="B87" s="52" t="s">
        <v>99</v>
      </c>
      <c r="C87" s="50" t="s">
        <v>27</v>
      </c>
      <c r="D87" s="22"/>
      <c r="E87" s="18"/>
      <c r="F87" s="55"/>
      <c r="G87" s="56"/>
      <c r="H87" s="57">
        <f t="shared" si="5"/>
        <v>0</v>
      </c>
    </row>
    <row r="88" spans="1:8" s="51" customFormat="1" ht="12.75" hidden="1">
      <c r="A88" s="23"/>
      <c r="B88" s="52" t="s">
        <v>102</v>
      </c>
      <c r="C88" s="50" t="s">
        <v>27</v>
      </c>
      <c r="D88" s="22"/>
      <c r="E88" s="18"/>
      <c r="F88" s="55"/>
      <c r="G88" s="56"/>
      <c r="H88" s="57">
        <f t="shared" si="5"/>
        <v>0</v>
      </c>
    </row>
    <row r="89" spans="1:8" s="51" customFormat="1" ht="12.75" hidden="1">
      <c r="A89" s="23"/>
      <c r="B89" s="52" t="s">
        <v>55</v>
      </c>
      <c r="C89" s="50" t="s">
        <v>27</v>
      </c>
      <c r="D89" s="22"/>
      <c r="E89" s="18"/>
      <c r="F89" s="55"/>
      <c r="G89" s="56"/>
      <c r="H89" s="57">
        <f t="shared" si="5"/>
        <v>0</v>
      </c>
    </row>
    <row r="90" spans="1:8" s="51" customFormat="1" ht="12.75" hidden="1">
      <c r="A90" s="23"/>
      <c r="B90" s="52" t="s">
        <v>56</v>
      </c>
      <c r="C90" s="50" t="s">
        <v>27</v>
      </c>
      <c r="D90" s="22"/>
      <c r="E90" s="18"/>
      <c r="F90" s="55"/>
      <c r="G90" s="56"/>
      <c r="H90" s="57">
        <f t="shared" si="5"/>
        <v>0</v>
      </c>
    </row>
    <row r="91" spans="1:8" s="51" customFormat="1" ht="12.75">
      <c r="A91" s="23"/>
      <c r="B91" s="52"/>
      <c r="C91" s="50"/>
      <c r="D91" s="22"/>
      <c r="E91" s="18"/>
      <c r="F91" s="55"/>
      <c r="G91" s="56"/>
      <c r="H91" s="57">
        <f t="shared" si="5"/>
        <v>0</v>
      </c>
    </row>
    <row r="92" spans="1:8" s="28" customFormat="1" ht="12.75">
      <c r="A92" s="23" t="s">
        <v>175</v>
      </c>
      <c r="B92" s="72" t="s">
        <v>59</v>
      </c>
      <c r="C92" s="50"/>
      <c r="D92" s="22"/>
      <c r="E92" s="18"/>
      <c r="F92" s="55"/>
      <c r="G92" s="58"/>
      <c r="H92" s="57">
        <f t="shared" si="5"/>
        <v>0</v>
      </c>
    </row>
    <row r="93" spans="1:8" s="28" customFormat="1" ht="12.75">
      <c r="A93" s="23"/>
      <c r="B93" s="52" t="s">
        <v>14</v>
      </c>
      <c r="C93" s="25" t="s">
        <v>27</v>
      </c>
      <c r="D93" s="22"/>
      <c r="E93" s="18">
        <v>6</v>
      </c>
      <c r="F93" s="55"/>
      <c r="G93" s="58"/>
      <c r="H93" s="57">
        <f t="shared" si="5"/>
        <v>0</v>
      </c>
    </row>
    <row r="94" spans="1:8" s="28" customFormat="1" ht="12.75">
      <c r="A94" s="23"/>
      <c r="B94" s="52" t="s">
        <v>95</v>
      </c>
      <c r="C94" s="25" t="s">
        <v>28</v>
      </c>
      <c r="D94" s="22"/>
      <c r="E94" s="18">
        <v>1</v>
      </c>
      <c r="F94" s="55"/>
      <c r="G94" s="58"/>
      <c r="H94" s="57">
        <f t="shared" si="5"/>
        <v>0</v>
      </c>
    </row>
    <row r="95" spans="1:8" s="28" customFormat="1" ht="12.75" hidden="1">
      <c r="A95" s="23"/>
      <c r="B95" s="52" t="s">
        <v>13</v>
      </c>
      <c r="C95" s="25" t="s">
        <v>27</v>
      </c>
      <c r="D95" s="22"/>
      <c r="E95" s="18"/>
      <c r="F95" s="55"/>
      <c r="G95" s="58"/>
      <c r="H95" s="57">
        <f t="shared" si="5"/>
        <v>0</v>
      </c>
    </row>
    <row r="96" spans="1:8" s="28" customFormat="1" ht="12.75" hidden="1">
      <c r="A96" s="23"/>
      <c r="B96" s="52" t="s">
        <v>15</v>
      </c>
      <c r="C96" s="25" t="s">
        <v>27</v>
      </c>
      <c r="D96" s="22"/>
      <c r="E96" s="18">
        <v>0</v>
      </c>
      <c r="F96" s="55"/>
      <c r="G96" s="58"/>
      <c r="H96" s="57">
        <f t="shared" si="5"/>
        <v>0</v>
      </c>
    </row>
    <row r="97" spans="1:8" s="51" customFormat="1" ht="12.75">
      <c r="A97" s="23"/>
      <c r="B97" s="52" t="s">
        <v>283</v>
      </c>
      <c r="C97" s="50" t="s">
        <v>57</v>
      </c>
      <c r="D97" s="22"/>
      <c r="E97" s="18">
        <v>35</v>
      </c>
      <c r="F97" s="55"/>
      <c r="G97" s="56"/>
      <c r="H97" s="57">
        <f t="shared" ref="H97" si="12">E97*F97</f>
        <v>0</v>
      </c>
    </row>
    <row r="98" spans="1:8" s="51" customFormat="1" ht="12.75">
      <c r="A98" s="23"/>
      <c r="B98" s="52"/>
      <c r="C98" s="50"/>
      <c r="D98" s="22"/>
      <c r="E98" s="18"/>
      <c r="F98" s="55"/>
      <c r="G98" s="56"/>
      <c r="H98" s="57">
        <f t="shared" ref="H98" si="13">E98*F98</f>
        <v>0</v>
      </c>
    </row>
    <row r="99" spans="1:8" s="28" customFormat="1" ht="12.75">
      <c r="A99" s="45" t="s">
        <v>177</v>
      </c>
      <c r="B99" s="46" t="s">
        <v>61</v>
      </c>
      <c r="C99" s="47"/>
      <c r="D99" s="48"/>
      <c r="E99" s="49"/>
      <c r="F99" s="68"/>
      <c r="G99" s="53"/>
      <c r="H99" s="54">
        <f>SUM(H100:H130)</f>
        <v>0</v>
      </c>
    </row>
    <row r="100" spans="1:8" s="51" customFormat="1" ht="12.75">
      <c r="A100" s="23" t="s">
        <v>178</v>
      </c>
      <c r="B100" s="72" t="s">
        <v>133</v>
      </c>
      <c r="C100" s="50"/>
      <c r="D100" s="22"/>
      <c r="E100" s="18"/>
      <c r="F100" s="55"/>
      <c r="G100" s="56"/>
      <c r="H100" s="57"/>
    </row>
    <row r="101" spans="1:8" s="51" customFormat="1" ht="12.75">
      <c r="A101" s="23"/>
      <c r="B101" s="52" t="s">
        <v>22</v>
      </c>
      <c r="C101" s="50" t="s">
        <v>57</v>
      </c>
      <c r="D101" s="22"/>
      <c r="E101" s="18">
        <v>80</v>
      </c>
      <c r="F101" s="55"/>
      <c r="G101" s="56"/>
      <c r="H101" s="57">
        <f t="shared" ref="H101:H128" si="14">E101*F101</f>
        <v>0</v>
      </c>
    </row>
    <row r="102" spans="1:8" s="51" customFormat="1" ht="12.75" hidden="1">
      <c r="A102" s="23"/>
      <c r="B102" s="52" t="s">
        <v>36</v>
      </c>
      <c r="C102" s="50" t="s">
        <v>57</v>
      </c>
      <c r="D102" s="22"/>
      <c r="E102" s="18"/>
      <c r="F102" s="55"/>
      <c r="G102" s="56"/>
      <c r="H102" s="57">
        <f t="shared" si="14"/>
        <v>0</v>
      </c>
    </row>
    <row r="103" spans="1:8" s="51" customFormat="1" ht="12.75" hidden="1">
      <c r="A103" s="23"/>
      <c r="B103" s="52" t="s">
        <v>37</v>
      </c>
      <c r="C103" s="50" t="s">
        <v>28</v>
      </c>
      <c r="D103" s="22"/>
      <c r="E103" s="18"/>
      <c r="F103" s="55"/>
      <c r="G103" s="56"/>
      <c r="H103" s="57">
        <f t="shared" si="14"/>
        <v>0</v>
      </c>
    </row>
    <row r="104" spans="1:8" s="51" customFormat="1" ht="12.75" hidden="1">
      <c r="A104" s="23"/>
      <c r="B104" s="52" t="s">
        <v>38</v>
      </c>
      <c r="C104" s="50" t="s">
        <v>57</v>
      </c>
      <c r="D104" s="22"/>
      <c r="E104" s="18">
        <v>0</v>
      </c>
      <c r="F104" s="55"/>
      <c r="G104" s="56"/>
      <c r="H104" s="57">
        <f t="shared" si="14"/>
        <v>0</v>
      </c>
    </row>
    <row r="105" spans="1:8" s="51" customFormat="1" ht="12.75">
      <c r="A105" s="23"/>
      <c r="B105" s="52" t="s">
        <v>37</v>
      </c>
      <c r="C105" s="50" t="s">
        <v>57</v>
      </c>
      <c r="D105" s="22"/>
      <c r="E105" s="18">
        <v>5</v>
      </c>
      <c r="F105" s="55"/>
      <c r="G105" s="56"/>
      <c r="H105" s="57">
        <f t="shared" si="14"/>
        <v>0</v>
      </c>
    </row>
    <row r="106" spans="1:8" s="51" customFormat="1" ht="12.75">
      <c r="A106" s="23"/>
      <c r="B106" s="52"/>
      <c r="C106" s="50"/>
      <c r="D106" s="22"/>
      <c r="E106" s="18"/>
      <c r="F106" s="55"/>
      <c r="G106" s="56"/>
      <c r="H106" s="57">
        <f t="shared" si="14"/>
        <v>0</v>
      </c>
    </row>
    <row r="107" spans="1:8" s="51" customFormat="1" ht="12.75">
      <c r="A107" s="23" t="s">
        <v>179</v>
      </c>
      <c r="B107" s="72" t="s">
        <v>62</v>
      </c>
      <c r="C107" s="50"/>
      <c r="D107" s="22"/>
      <c r="E107" s="18"/>
      <c r="F107" s="55"/>
      <c r="G107" s="56"/>
      <c r="H107" s="57">
        <f t="shared" si="14"/>
        <v>0</v>
      </c>
    </row>
    <row r="108" spans="1:8" s="51" customFormat="1" ht="12.75">
      <c r="A108" s="23"/>
      <c r="B108" s="52" t="s">
        <v>96</v>
      </c>
      <c r="C108" s="50" t="s">
        <v>28</v>
      </c>
      <c r="D108" s="22"/>
      <c r="E108" s="18">
        <v>1</v>
      </c>
      <c r="F108" s="55"/>
      <c r="G108" s="56"/>
      <c r="H108" s="57">
        <f t="shared" si="14"/>
        <v>0</v>
      </c>
    </row>
    <row r="109" spans="1:8" s="51" customFormat="1" ht="12.75">
      <c r="A109" s="23"/>
      <c r="B109" s="52" t="s">
        <v>16</v>
      </c>
      <c r="C109" s="50" t="s">
        <v>27</v>
      </c>
      <c r="D109" s="22"/>
      <c r="E109" s="18">
        <v>20</v>
      </c>
      <c r="F109" s="55"/>
      <c r="G109" s="56"/>
      <c r="H109" s="57">
        <f t="shared" si="14"/>
        <v>0</v>
      </c>
    </row>
    <row r="110" spans="1:8" s="51" customFormat="1" ht="12.75">
      <c r="A110" s="23"/>
      <c r="B110" s="52" t="s">
        <v>64</v>
      </c>
      <c r="C110" s="50" t="s">
        <v>57</v>
      </c>
      <c r="D110" s="22"/>
      <c r="E110" s="18">
        <f>E109*30</f>
        <v>600</v>
      </c>
      <c r="F110" s="55"/>
      <c r="G110" s="56"/>
      <c r="H110" s="57">
        <f t="shared" si="14"/>
        <v>0</v>
      </c>
    </row>
    <row r="111" spans="1:8" s="51" customFormat="1" ht="12.75" hidden="1">
      <c r="A111" s="23"/>
      <c r="B111" s="52" t="s">
        <v>66</v>
      </c>
      <c r="C111" s="50" t="s">
        <v>28</v>
      </c>
      <c r="D111" s="22"/>
      <c r="E111" s="18"/>
      <c r="F111" s="55"/>
      <c r="G111" s="56"/>
      <c r="H111" s="57">
        <f t="shared" si="14"/>
        <v>0</v>
      </c>
    </row>
    <row r="112" spans="1:8" s="51" customFormat="1" ht="12.75">
      <c r="A112" s="23"/>
      <c r="B112" s="52" t="s">
        <v>67</v>
      </c>
      <c r="C112" s="50" t="s">
        <v>28</v>
      </c>
      <c r="D112" s="22"/>
      <c r="E112" s="18">
        <f>E109</f>
        <v>20</v>
      </c>
      <c r="F112" s="55"/>
      <c r="G112" s="56"/>
      <c r="H112" s="57">
        <f t="shared" si="14"/>
        <v>0</v>
      </c>
    </row>
    <row r="113" spans="1:8" s="51" customFormat="1" ht="12.75">
      <c r="A113" s="23"/>
      <c r="B113" s="52"/>
      <c r="C113" s="50"/>
      <c r="D113" s="22"/>
      <c r="E113" s="18"/>
      <c r="F113" s="55"/>
      <c r="G113" s="56"/>
      <c r="H113" s="57">
        <f t="shared" si="14"/>
        <v>0</v>
      </c>
    </row>
    <row r="114" spans="1:8" s="51" customFormat="1" ht="12.75">
      <c r="A114" s="23" t="s">
        <v>180</v>
      </c>
      <c r="B114" s="72" t="s">
        <v>68</v>
      </c>
      <c r="C114" s="50"/>
      <c r="D114" s="22"/>
      <c r="E114" s="18"/>
      <c r="F114" s="55"/>
      <c r="G114" s="56"/>
      <c r="H114" s="57">
        <f t="shared" si="14"/>
        <v>0</v>
      </c>
    </row>
    <row r="115" spans="1:8" s="51" customFormat="1" ht="12.75">
      <c r="A115" s="23"/>
      <c r="B115" s="52" t="s">
        <v>148</v>
      </c>
      <c r="C115" s="50" t="s">
        <v>27</v>
      </c>
      <c r="D115" s="22"/>
      <c r="E115" s="18">
        <v>1</v>
      </c>
      <c r="F115" s="55"/>
      <c r="G115" s="56"/>
      <c r="H115" s="57">
        <f t="shared" si="14"/>
        <v>0</v>
      </c>
    </row>
    <row r="116" spans="1:8" s="51" customFormat="1" ht="12.75">
      <c r="A116" s="23"/>
      <c r="B116" s="52" t="s">
        <v>157</v>
      </c>
      <c r="C116" s="50" t="s">
        <v>27</v>
      </c>
      <c r="D116" s="22"/>
      <c r="E116" s="18">
        <v>1</v>
      </c>
      <c r="F116" s="55"/>
      <c r="G116" s="56"/>
      <c r="H116" s="57">
        <f t="shared" ref="H116" si="15">E116*F116</f>
        <v>0</v>
      </c>
    </row>
    <row r="117" spans="1:8" s="51" customFormat="1" ht="12.75">
      <c r="A117" s="23"/>
      <c r="B117" s="52" t="s">
        <v>149</v>
      </c>
      <c r="C117" s="50" t="s">
        <v>27</v>
      </c>
      <c r="D117" s="22"/>
      <c r="E117" s="18">
        <v>2</v>
      </c>
      <c r="F117" s="55"/>
      <c r="G117" s="56"/>
      <c r="H117" s="57">
        <f t="shared" si="14"/>
        <v>0</v>
      </c>
    </row>
    <row r="118" spans="1:8" s="51" customFormat="1" ht="12.75">
      <c r="A118" s="23"/>
      <c r="B118" s="52" t="s">
        <v>147</v>
      </c>
      <c r="C118" s="50" t="s">
        <v>27</v>
      </c>
      <c r="D118" s="22"/>
      <c r="E118" s="18">
        <v>2</v>
      </c>
      <c r="F118" s="55"/>
      <c r="G118" s="56"/>
      <c r="H118" s="57">
        <f>E118*F118</f>
        <v>0</v>
      </c>
    </row>
    <row r="119" spans="1:8" s="51" customFormat="1" ht="12.75">
      <c r="A119" s="23"/>
      <c r="B119" s="52" t="s">
        <v>69</v>
      </c>
      <c r="C119" s="50" t="s">
        <v>57</v>
      </c>
      <c r="D119" s="22"/>
      <c r="E119" s="18">
        <v>20</v>
      </c>
      <c r="F119" s="55"/>
      <c r="G119" s="56"/>
      <c r="H119" s="57">
        <f t="shared" si="14"/>
        <v>0</v>
      </c>
    </row>
    <row r="120" spans="1:8" s="51" customFormat="1" ht="12.75">
      <c r="A120" s="23"/>
      <c r="B120" s="52" t="s">
        <v>70</v>
      </c>
      <c r="C120" s="50" t="s">
        <v>57</v>
      </c>
      <c r="D120" s="22"/>
      <c r="E120" s="18">
        <v>22</v>
      </c>
      <c r="F120" s="55"/>
      <c r="G120" s="56"/>
      <c r="H120" s="57">
        <f t="shared" si="14"/>
        <v>0</v>
      </c>
    </row>
    <row r="121" spans="1:8" s="51" customFormat="1" ht="12.75">
      <c r="A121" s="23"/>
      <c r="B121" s="52" t="s">
        <v>71</v>
      </c>
      <c r="C121" s="50" t="s">
        <v>28</v>
      </c>
      <c r="D121" s="22"/>
      <c r="E121" s="18">
        <v>1</v>
      </c>
      <c r="F121" s="55"/>
      <c r="G121" s="56"/>
      <c r="H121" s="57">
        <f t="shared" si="14"/>
        <v>0</v>
      </c>
    </row>
    <row r="122" spans="1:8" s="51" customFormat="1" ht="12.75">
      <c r="A122" s="23"/>
      <c r="B122" s="52" t="s">
        <v>72</v>
      </c>
      <c r="C122" s="50" t="s">
        <v>28</v>
      </c>
      <c r="D122" s="22"/>
      <c r="E122" s="18">
        <v>1</v>
      </c>
      <c r="F122" s="55"/>
      <c r="G122" s="56"/>
      <c r="H122" s="57">
        <f t="shared" si="14"/>
        <v>0</v>
      </c>
    </row>
    <row r="123" spans="1:8" s="51" customFormat="1" ht="12.75">
      <c r="A123" s="23"/>
      <c r="B123" s="52"/>
      <c r="C123" s="50"/>
      <c r="D123" s="22"/>
      <c r="E123" s="18"/>
      <c r="F123" s="55"/>
      <c r="G123" s="56"/>
      <c r="H123" s="57">
        <f t="shared" si="14"/>
        <v>0</v>
      </c>
    </row>
    <row r="124" spans="1:8" s="51" customFormat="1" ht="12.75">
      <c r="A124" s="23" t="s">
        <v>181</v>
      </c>
      <c r="B124" s="72" t="s">
        <v>74</v>
      </c>
      <c r="C124" s="50"/>
      <c r="D124" s="22"/>
      <c r="E124" s="18"/>
      <c r="F124" s="55"/>
      <c r="G124" s="56"/>
      <c r="H124" s="57">
        <f t="shared" si="14"/>
        <v>0</v>
      </c>
    </row>
    <row r="125" spans="1:8" s="51" customFormat="1" ht="12.75">
      <c r="A125" s="23"/>
      <c r="B125" s="52" t="s">
        <v>285</v>
      </c>
      <c r="C125" s="50" t="s">
        <v>27</v>
      </c>
      <c r="D125" s="22"/>
      <c r="E125" s="18">
        <v>2</v>
      </c>
      <c r="F125" s="55"/>
      <c r="G125" s="56"/>
      <c r="H125" s="57">
        <f t="shared" si="14"/>
        <v>0</v>
      </c>
    </row>
    <row r="126" spans="1:8" s="51" customFormat="1" ht="12.75">
      <c r="A126" s="23"/>
      <c r="B126" s="52" t="s">
        <v>286</v>
      </c>
      <c r="C126" s="50" t="s">
        <v>27</v>
      </c>
      <c r="D126" s="22"/>
      <c r="E126" s="18">
        <v>2</v>
      </c>
      <c r="F126" s="55"/>
      <c r="G126" s="56"/>
      <c r="H126" s="57">
        <f t="shared" si="14"/>
        <v>0</v>
      </c>
    </row>
    <row r="127" spans="1:8" s="51" customFormat="1" ht="12.75">
      <c r="A127" s="23"/>
      <c r="B127" s="52" t="s">
        <v>76</v>
      </c>
      <c r="C127" s="50" t="s">
        <v>28</v>
      </c>
      <c r="D127" s="22"/>
      <c r="E127" s="18">
        <v>2</v>
      </c>
      <c r="F127" s="55"/>
      <c r="G127" s="56"/>
      <c r="H127" s="57">
        <f t="shared" si="14"/>
        <v>0</v>
      </c>
    </row>
    <row r="128" spans="1:8" s="51" customFormat="1" ht="12.75">
      <c r="A128" s="23"/>
      <c r="B128" s="52" t="s">
        <v>71</v>
      </c>
      <c r="C128" s="50" t="s">
        <v>28</v>
      </c>
      <c r="D128" s="22"/>
      <c r="E128" s="18">
        <v>2</v>
      </c>
      <c r="F128" s="55"/>
      <c r="G128" s="56"/>
      <c r="H128" s="57">
        <f t="shared" si="14"/>
        <v>0</v>
      </c>
    </row>
    <row r="129" spans="1:8" s="51" customFormat="1" ht="12.75">
      <c r="A129" s="23"/>
      <c r="B129" s="52"/>
      <c r="C129" s="50"/>
      <c r="D129" s="22"/>
      <c r="E129" s="18"/>
      <c r="F129" s="55"/>
      <c r="G129" s="56"/>
      <c r="H129" s="57"/>
    </row>
    <row r="130" spans="1:8" s="28" customFormat="1" ht="12.75">
      <c r="A130" s="23"/>
      <c r="B130" s="24"/>
      <c r="C130" s="25"/>
      <c r="D130" s="22"/>
      <c r="E130" s="18"/>
      <c r="F130" s="55"/>
      <c r="G130" s="58"/>
      <c r="H130" s="59">
        <f t="shared" ref="H130" si="16">F130*E130</f>
        <v>0</v>
      </c>
    </row>
    <row r="131" spans="1:8" s="28" customFormat="1" ht="12.75">
      <c r="A131" s="186" t="s">
        <v>203</v>
      </c>
      <c r="B131" s="187"/>
      <c r="C131" s="188"/>
      <c r="D131" s="31"/>
      <c r="E131" s="189"/>
      <c r="F131" s="190"/>
      <c r="G131" s="60"/>
      <c r="H131" s="61"/>
    </row>
    <row r="132" spans="1:8" s="28" customFormat="1" ht="12.75">
      <c r="A132" s="33"/>
      <c r="B132" s="32"/>
      <c r="C132" s="33"/>
      <c r="D132" s="34"/>
      <c r="E132" s="62"/>
      <c r="F132" s="69"/>
      <c r="G132" s="63"/>
      <c r="H132" s="44"/>
    </row>
    <row r="133" spans="1:8" s="28" customFormat="1" ht="12.75">
      <c r="A133" s="14" t="s">
        <v>1</v>
      </c>
      <c r="B133" s="180" t="str">
        <f>"Total HT BASE du lot "&amp;$B$5</f>
        <v>Total HT BASE du lot CFO-CFA</v>
      </c>
      <c r="C133" s="181"/>
      <c r="D133" s="181"/>
      <c r="E133" s="181"/>
      <c r="F133" s="182"/>
      <c r="G133" s="64"/>
      <c r="H133" s="65">
        <f>H13+H99+H18</f>
        <v>0</v>
      </c>
    </row>
    <row r="134" spans="1:8" s="28" customFormat="1" ht="12.75">
      <c r="A134" s="14" t="s">
        <v>1</v>
      </c>
      <c r="B134" s="180" t="str">
        <f>"Total TVA BASE du lot "&amp;$B$5</f>
        <v>Total TVA BASE du lot CFO-CFA</v>
      </c>
      <c r="C134" s="181"/>
      <c r="D134" s="181"/>
      <c r="E134" s="181"/>
      <c r="F134" s="182"/>
      <c r="G134" s="64"/>
      <c r="H134" s="65">
        <f>H133*0.2</f>
        <v>0</v>
      </c>
    </row>
    <row r="135" spans="1:8" s="28" customFormat="1" ht="12.75">
      <c r="A135" s="14" t="s">
        <v>1</v>
      </c>
      <c r="B135" s="180" t="str">
        <f>"Total TTC BASE du lot "&amp;$B$5</f>
        <v>Total TTC BASE du lot CFO-CFA</v>
      </c>
      <c r="C135" s="181"/>
      <c r="D135" s="181"/>
      <c r="E135" s="181"/>
      <c r="F135" s="182"/>
      <c r="G135" s="35"/>
      <c r="H135" s="65">
        <f>H134+H133</f>
        <v>0</v>
      </c>
    </row>
    <row r="136" spans="1:8" s="28" customFormat="1" ht="12.75">
      <c r="A136" s="33"/>
      <c r="B136" s="32"/>
      <c r="C136" s="33"/>
      <c r="D136" s="34"/>
      <c r="E136" s="62"/>
      <c r="F136" s="69"/>
      <c r="G136" s="63"/>
      <c r="H136" s="44"/>
    </row>
    <row r="137" spans="1:8" s="28" customFormat="1" ht="25.5">
      <c r="A137" s="77" t="s">
        <v>315</v>
      </c>
      <c r="B137" s="73"/>
      <c r="C137" s="74"/>
      <c r="D137" s="74"/>
      <c r="E137" s="74"/>
      <c r="F137" s="87"/>
      <c r="G137" s="31"/>
      <c r="H137" s="65"/>
    </row>
    <row r="138" spans="1:8" s="51" customFormat="1" ht="12.75">
      <c r="A138" s="82" t="s">
        <v>176</v>
      </c>
      <c r="B138" s="83" t="s">
        <v>52</v>
      </c>
      <c r="C138" s="84"/>
      <c r="D138" s="22"/>
      <c r="E138" s="85"/>
      <c r="F138" s="86"/>
      <c r="G138" s="56"/>
      <c r="H138" s="57">
        <f t="shared" ref="H138:H139" si="17">E138*F138</f>
        <v>0</v>
      </c>
    </row>
    <row r="139" spans="1:8" s="51" customFormat="1" ht="12.75">
      <c r="A139" s="23"/>
      <c r="B139" s="52" t="s">
        <v>58</v>
      </c>
      <c r="C139" s="50" t="s">
        <v>57</v>
      </c>
      <c r="D139" s="22"/>
      <c r="E139" s="18">
        <f>(SUM(E60:E66))*6+(SUM(E140:E144))*5</f>
        <v>271</v>
      </c>
      <c r="F139" s="55"/>
      <c r="G139" s="56"/>
      <c r="H139" s="57">
        <f t="shared" si="17"/>
        <v>0</v>
      </c>
    </row>
    <row r="140" spans="1:8" s="51" customFormat="1" ht="12.75">
      <c r="A140" s="23"/>
      <c r="B140" s="52" t="s">
        <v>17</v>
      </c>
      <c r="C140" s="50" t="s">
        <v>27</v>
      </c>
      <c r="D140" s="22"/>
      <c r="E140" s="18">
        <v>14</v>
      </c>
      <c r="F140" s="55"/>
      <c r="G140" s="56"/>
      <c r="H140" s="57">
        <f t="shared" ref="H140:H144" si="18">E140*F140</f>
        <v>0</v>
      </c>
    </row>
    <row r="141" spans="1:8" s="51" customFormat="1" ht="12.75">
      <c r="A141" s="23"/>
      <c r="B141" s="52" t="s">
        <v>18</v>
      </c>
      <c r="C141" s="50" t="s">
        <v>27</v>
      </c>
      <c r="D141" s="22"/>
      <c r="E141" s="18">
        <v>13</v>
      </c>
      <c r="F141" s="55"/>
      <c r="G141" s="56"/>
      <c r="H141" s="57">
        <f t="shared" si="18"/>
        <v>0</v>
      </c>
    </row>
    <row r="142" spans="1:8" s="51" customFormat="1" ht="12.75">
      <c r="A142" s="23"/>
      <c r="B142" s="52" t="s">
        <v>20</v>
      </c>
      <c r="C142" s="50" t="s">
        <v>27</v>
      </c>
      <c r="D142" s="22"/>
      <c r="E142" s="18">
        <v>4</v>
      </c>
      <c r="F142" s="55"/>
      <c r="G142" s="56"/>
      <c r="H142" s="57">
        <f t="shared" si="18"/>
        <v>0</v>
      </c>
    </row>
    <row r="143" spans="1:8" s="51" customFormat="1" ht="12.75">
      <c r="A143" s="23"/>
      <c r="B143" s="52" t="s">
        <v>21</v>
      </c>
      <c r="C143" s="50" t="s">
        <v>27</v>
      </c>
      <c r="D143" s="22"/>
      <c r="E143" s="18">
        <v>6</v>
      </c>
      <c r="F143" s="55"/>
      <c r="G143" s="56"/>
      <c r="H143" s="57">
        <f t="shared" si="18"/>
        <v>0</v>
      </c>
    </row>
    <row r="144" spans="1:8" s="51" customFormat="1" ht="12.75">
      <c r="A144" s="23"/>
      <c r="B144" s="52" t="s">
        <v>99</v>
      </c>
      <c r="C144" s="50" t="s">
        <v>27</v>
      </c>
      <c r="D144" s="22"/>
      <c r="E144" s="18">
        <v>4</v>
      </c>
      <c r="F144" s="55"/>
      <c r="G144" s="56"/>
      <c r="H144" s="57">
        <f t="shared" si="18"/>
        <v>0</v>
      </c>
    </row>
    <row r="145" spans="1:8" s="28" customFormat="1" ht="25.5">
      <c r="A145" s="77" t="s">
        <v>315</v>
      </c>
      <c r="B145" s="180" t="str">
        <f>"Total HT OPTION PSA du lot "&amp;$B$5</f>
        <v>Total HT OPTION PSA du lot CFO-CFA</v>
      </c>
      <c r="C145" s="181"/>
      <c r="D145" s="181"/>
      <c r="E145" s="181"/>
      <c r="F145" s="182"/>
      <c r="G145" s="64"/>
      <c r="H145" s="65">
        <f>SUM(H138:H144)</f>
        <v>0</v>
      </c>
    </row>
    <row r="146" spans="1:8" s="28" customFormat="1" ht="25.5">
      <c r="A146" s="77" t="s">
        <v>315</v>
      </c>
      <c r="B146" s="180" t="str">
        <f>"Total TVA OPTION PSA du lot "&amp;$B$5</f>
        <v>Total TVA OPTION PSA du lot CFO-CFA</v>
      </c>
      <c r="C146" s="181"/>
      <c r="D146" s="181"/>
      <c r="E146" s="181"/>
      <c r="F146" s="182"/>
      <c r="G146" s="64"/>
      <c r="H146" s="65">
        <f>H145*0.2</f>
        <v>0</v>
      </c>
    </row>
    <row r="147" spans="1:8" s="28" customFormat="1" ht="25.5">
      <c r="A147" s="77" t="s">
        <v>315</v>
      </c>
      <c r="B147" s="180" t="str">
        <f>"Total TTC OPTION PSA du lot "&amp;$B$5</f>
        <v>Total TTC OPTION PSA du lot CFO-CFA</v>
      </c>
      <c r="C147" s="181"/>
      <c r="D147" s="181"/>
      <c r="E147" s="181"/>
      <c r="F147" s="182"/>
      <c r="G147" s="35"/>
      <c r="H147" s="65">
        <f>H146+H145</f>
        <v>0</v>
      </c>
    </row>
    <row r="148" spans="1:8" s="28" customFormat="1" ht="12.75">
      <c r="A148" s="51"/>
      <c r="F148" s="36"/>
      <c r="G148" s="37"/>
    </row>
    <row r="149" spans="1:8" s="28" customFormat="1" ht="12.75">
      <c r="A149" s="51"/>
      <c r="F149" s="36"/>
    </row>
    <row r="150" spans="1:8" s="28" customFormat="1" ht="12.75">
      <c r="A150" s="51"/>
      <c r="F150" s="36"/>
    </row>
    <row r="151" spans="1:8" s="28" customFormat="1" ht="12.75">
      <c r="A151" s="51"/>
      <c r="F151" s="36"/>
    </row>
    <row r="152" spans="1:8" s="28" customFormat="1" ht="12.75">
      <c r="A152" s="51"/>
      <c r="F152" s="36"/>
    </row>
    <row r="153" spans="1:8" s="28" customFormat="1" ht="12.75">
      <c r="A153" s="51"/>
      <c r="F153" s="36"/>
    </row>
    <row r="154" spans="1:8" s="28" customFormat="1" ht="12.75">
      <c r="A154" s="51"/>
      <c r="F154" s="36"/>
    </row>
    <row r="155" spans="1:8" s="28" customFormat="1" ht="12.75">
      <c r="A155" s="51"/>
      <c r="F155" s="36"/>
    </row>
    <row r="156" spans="1:8" s="28" customFormat="1" ht="12.75">
      <c r="A156" s="51"/>
      <c r="F156" s="36"/>
    </row>
    <row r="157" spans="1:8" s="28" customFormat="1" ht="12.75">
      <c r="A157" s="51"/>
      <c r="F157" s="36"/>
    </row>
    <row r="158" spans="1:8" s="28" customFormat="1" ht="12.75">
      <c r="A158" s="51"/>
      <c r="F158" s="36"/>
    </row>
    <row r="159" spans="1:8" s="28" customFormat="1" ht="12.75">
      <c r="A159" s="51"/>
      <c r="F159" s="36"/>
    </row>
    <row r="160" spans="1:8" s="28" customFormat="1" ht="12.75">
      <c r="A160" s="51"/>
      <c r="F160" s="36"/>
    </row>
    <row r="161" spans="1:6" s="28" customFormat="1" ht="12.75">
      <c r="A161" s="51"/>
      <c r="F161" s="36"/>
    </row>
    <row r="162" spans="1:6" s="28" customFormat="1" ht="12.75">
      <c r="A162" s="51"/>
      <c r="F162" s="36"/>
    </row>
    <row r="163" spans="1:6" s="28" customFormat="1" ht="12.75">
      <c r="A163" s="51"/>
      <c r="F163" s="36"/>
    </row>
    <row r="164" spans="1:6" s="28" customFormat="1" ht="12.75">
      <c r="A164" s="51"/>
      <c r="F164" s="36"/>
    </row>
    <row r="165" spans="1:6" s="28" customFormat="1" ht="12.75">
      <c r="A165" s="51"/>
      <c r="F165" s="36"/>
    </row>
    <row r="166" spans="1:6" s="28" customFormat="1" ht="12.75">
      <c r="A166" s="51"/>
      <c r="F166" s="36"/>
    </row>
    <row r="167" spans="1:6" s="28" customFormat="1" ht="12.75">
      <c r="A167" s="51"/>
      <c r="F167" s="36"/>
    </row>
    <row r="168" spans="1:6" s="28" customFormat="1" ht="12.75">
      <c r="A168" s="51"/>
      <c r="F168" s="36"/>
    </row>
    <row r="169" spans="1:6" s="28" customFormat="1" ht="12.75">
      <c r="A169" s="51"/>
      <c r="F169" s="36"/>
    </row>
    <row r="170" spans="1:6" s="28" customFormat="1" ht="12.75">
      <c r="A170" s="51"/>
      <c r="F170" s="36"/>
    </row>
    <row r="171" spans="1:6" s="28" customFormat="1" ht="12.75">
      <c r="A171" s="51"/>
      <c r="F171" s="36"/>
    </row>
    <row r="172" spans="1:6" s="28" customFormat="1" ht="12.75">
      <c r="A172" s="51"/>
      <c r="F172" s="36"/>
    </row>
    <row r="173" spans="1:6" s="28" customFormat="1" ht="12.75">
      <c r="A173" s="51"/>
      <c r="F173" s="36"/>
    </row>
    <row r="174" spans="1:6" s="28" customFormat="1" ht="12.75">
      <c r="A174" s="51"/>
      <c r="F174" s="36"/>
    </row>
    <row r="175" spans="1:6" s="28" customFormat="1" ht="12.75">
      <c r="A175" s="51"/>
      <c r="F175" s="36"/>
    </row>
    <row r="176" spans="1:6" s="28" customFormat="1" ht="12.75">
      <c r="A176" s="51"/>
      <c r="F176" s="36"/>
    </row>
    <row r="177" spans="1:6" s="28" customFormat="1" ht="12.75">
      <c r="A177" s="51"/>
      <c r="F177" s="36"/>
    </row>
    <row r="178" spans="1:6" s="28" customFormat="1" ht="12.75">
      <c r="A178" s="51"/>
      <c r="F178" s="36"/>
    </row>
    <row r="179" spans="1:6" s="28" customFormat="1" ht="12.75">
      <c r="A179" s="51"/>
      <c r="F179" s="36"/>
    </row>
    <row r="180" spans="1:6" s="28" customFormat="1" ht="12.75">
      <c r="A180" s="51"/>
      <c r="F180" s="36"/>
    </row>
    <row r="181" spans="1:6" s="28" customFormat="1" ht="12.75">
      <c r="A181" s="51"/>
      <c r="F181" s="36"/>
    </row>
    <row r="182" spans="1:6" s="28" customFormat="1" ht="12.75">
      <c r="A182" s="51"/>
      <c r="F182" s="36"/>
    </row>
    <row r="183" spans="1:6" s="28" customFormat="1" ht="12.75">
      <c r="A183" s="51"/>
      <c r="F183" s="36"/>
    </row>
    <row r="184" spans="1:6" s="28" customFormat="1" ht="12.75">
      <c r="A184" s="51"/>
      <c r="F184" s="36"/>
    </row>
    <row r="185" spans="1:6" s="28" customFormat="1" ht="12.75">
      <c r="A185" s="51"/>
      <c r="F185" s="36"/>
    </row>
    <row r="186" spans="1:6" s="28" customFormat="1" ht="12.75">
      <c r="A186" s="51"/>
      <c r="F186" s="36"/>
    </row>
    <row r="187" spans="1:6" s="28" customFormat="1" ht="12.75">
      <c r="A187" s="51"/>
      <c r="F187" s="36"/>
    </row>
    <row r="188" spans="1:6" s="28" customFormat="1" ht="12.75">
      <c r="A188" s="51"/>
      <c r="F188" s="36"/>
    </row>
    <row r="189" spans="1:6" s="28" customFormat="1" ht="12.75">
      <c r="A189" s="51"/>
      <c r="F189" s="36"/>
    </row>
    <row r="190" spans="1:6" s="28" customFormat="1" ht="12.75">
      <c r="A190" s="51"/>
      <c r="F190" s="36"/>
    </row>
    <row r="191" spans="1:6" s="28" customFormat="1" ht="12.75">
      <c r="A191" s="51"/>
      <c r="F191" s="36"/>
    </row>
    <row r="192" spans="1:6" s="28" customFormat="1" ht="12.75">
      <c r="A192" s="51"/>
      <c r="F192" s="36"/>
    </row>
    <row r="193" spans="1:6" s="28" customFormat="1" ht="12.75">
      <c r="A193" s="51"/>
      <c r="F193" s="36"/>
    </row>
    <row r="194" spans="1:6" s="28" customFormat="1" ht="12.75">
      <c r="A194" s="51"/>
      <c r="F194" s="36"/>
    </row>
    <row r="195" spans="1:6" s="28" customFormat="1" ht="12.75">
      <c r="A195" s="51"/>
      <c r="F195" s="36"/>
    </row>
    <row r="196" spans="1:6" s="28" customFormat="1" ht="12.75">
      <c r="A196" s="51"/>
      <c r="F196" s="36"/>
    </row>
    <row r="197" spans="1:6" s="28" customFormat="1" ht="12.75">
      <c r="A197" s="51"/>
      <c r="F197" s="36"/>
    </row>
    <row r="198" spans="1:6" s="28" customFormat="1" ht="12.75">
      <c r="A198" s="51"/>
      <c r="F198" s="36"/>
    </row>
    <row r="199" spans="1:6" s="28" customFormat="1" ht="12.75">
      <c r="A199" s="51"/>
      <c r="F199" s="36"/>
    </row>
    <row r="200" spans="1:6" s="28" customFormat="1" ht="12.75">
      <c r="A200" s="51"/>
      <c r="F200" s="36"/>
    </row>
    <row r="201" spans="1:6" s="28" customFormat="1" ht="12.75">
      <c r="A201" s="51"/>
      <c r="F201" s="36"/>
    </row>
    <row r="202" spans="1:6" s="28" customFormat="1" ht="12.75">
      <c r="A202" s="51"/>
      <c r="F202" s="36"/>
    </row>
    <row r="203" spans="1:6" s="28" customFormat="1" ht="12.75">
      <c r="A203" s="51"/>
      <c r="F203" s="36"/>
    </row>
    <row r="204" spans="1:6" s="28" customFormat="1" ht="12.75">
      <c r="A204" s="51"/>
      <c r="F204" s="36"/>
    </row>
    <row r="205" spans="1:6" s="28" customFormat="1" ht="12.75">
      <c r="A205" s="51"/>
      <c r="F205" s="36"/>
    </row>
    <row r="206" spans="1:6" s="28" customFormat="1" ht="12.75">
      <c r="A206" s="51"/>
      <c r="F206" s="36"/>
    </row>
    <row r="207" spans="1:6" s="28" customFormat="1" ht="12.75">
      <c r="A207" s="51"/>
      <c r="F207" s="36"/>
    </row>
    <row r="208" spans="1:6" s="28" customFormat="1" ht="12.75">
      <c r="A208" s="51"/>
      <c r="F208" s="36"/>
    </row>
    <row r="209" spans="1:6" s="28" customFormat="1" ht="12.75">
      <c r="A209" s="51"/>
      <c r="F209" s="36"/>
    </row>
    <row r="210" spans="1:6" s="28" customFormat="1" ht="12.75">
      <c r="A210" s="51"/>
      <c r="F210" s="36"/>
    </row>
    <row r="211" spans="1:6" s="28" customFormat="1" ht="12.75">
      <c r="A211" s="51"/>
      <c r="F211" s="36"/>
    </row>
    <row r="212" spans="1:6" s="28" customFormat="1" ht="12.75">
      <c r="A212" s="51"/>
      <c r="F212" s="36"/>
    </row>
    <row r="213" spans="1:6" s="28" customFormat="1" ht="12.75">
      <c r="A213" s="51"/>
      <c r="F213" s="36"/>
    </row>
    <row r="214" spans="1:6" s="28" customFormat="1" ht="12.75">
      <c r="A214" s="51"/>
      <c r="F214" s="36"/>
    </row>
    <row r="215" spans="1:6" s="28" customFormat="1" ht="12.75">
      <c r="A215" s="51"/>
      <c r="F215" s="36"/>
    </row>
    <row r="216" spans="1:6" s="28" customFormat="1" ht="12.75">
      <c r="A216" s="51"/>
      <c r="F216" s="36"/>
    </row>
    <row r="217" spans="1:6" s="28" customFormat="1" ht="12.75">
      <c r="A217" s="51"/>
      <c r="F217" s="36"/>
    </row>
    <row r="218" spans="1:6" s="28" customFormat="1" ht="12.75">
      <c r="A218" s="51"/>
      <c r="F218" s="36"/>
    </row>
    <row r="219" spans="1:6" s="28" customFormat="1" ht="12.75">
      <c r="A219" s="51"/>
      <c r="F219" s="36"/>
    </row>
    <row r="220" spans="1:6" s="28" customFormat="1" ht="12.75">
      <c r="A220" s="51"/>
      <c r="F220" s="36"/>
    </row>
    <row r="221" spans="1:6" s="28" customFormat="1" ht="12.75">
      <c r="A221" s="51"/>
      <c r="F221" s="36"/>
    </row>
    <row r="222" spans="1:6" s="28" customFormat="1" ht="12.75">
      <c r="A222" s="51"/>
      <c r="F222" s="36"/>
    </row>
    <row r="223" spans="1:6" s="28" customFormat="1" ht="12.75">
      <c r="A223" s="51"/>
      <c r="F223" s="36"/>
    </row>
    <row r="224" spans="1:6" s="28" customFormat="1" ht="12.75">
      <c r="A224" s="51"/>
      <c r="F224" s="36"/>
    </row>
    <row r="225" spans="1:6" s="28" customFormat="1" ht="12.75">
      <c r="A225" s="51"/>
      <c r="F225" s="36"/>
    </row>
    <row r="226" spans="1:6" s="28" customFormat="1" ht="12.75">
      <c r="A226" s="51"/>
      <c r="F226" s="36"/>
    </row>
    <row r="227" spans="1:6" s="28" customFormat="1" ht="12.75">
      <c r="A227" s="51"/>
      <c r="F227" s="36"/>
    </row>
    <row r="228" spans="1:6" s="28" customFormat="1" ht="12.75">
      <c r="A228" s="51"/>
      <c r="F228" s="36"/>
    </row>
    <row r="229" spans="1:6" s="28" customFormat="1" ht="12.75">
      <c r="A229" s="51"/>
      <c r="F229" s="36"/>
    </row>
    <row r="230" spans="1:6" s="28" customFormat="1" ht="12.75">
      <c r="A230" s="51"/>
      <c r="F230" s="36"/>
    </row>
    <row r="231" spans="1:6" s="28" customFormat="1" ht="12.75">
      <c r="A231" s="51"/>
      <c r="F231" s="36"/>
    </row>
    <row r="232" spans="1:6" s="28" customFormat="1" ht="12.75">
      <c r="A232" s="51"/>
      <c r="F232" s="36"/>
    </row>
    <row r="233" spans="1:6" s="28" customFormat="1" ht="12.75">
      <c r="A233" s="51"/>
      <c r="F233" s="36"/>
    </row>
    <row r="234" spans="1:6" s="28" customFormat="1" ht="12.75">
      <c r="A234" s="51"/>
      <c r="F234" s="36"/>
    </row>
    <row r="235" spans="1:6" s="28" customFormat="1" ht="12.75">
      <c r="A235" s="51"/>
      <c r="F235" s="36"/>
    </row>
    <row r="236" spans="1:6" s="28" customFormat="1" ht="12.75">
      <c r="A236" s="51"/>
      <c r="F236" s="36"/>
    </row>
    <row r="237" spans="1:6" s="28" customFormat="1" ht="12.75">
      <c r="A237" s="51"/>
      <c r="F237" s="36"/>
    </row>
    <row r="238" spans="1:6" s="28" customFormat="1" ht="12.75">
      <c r="A238" s="51"/>
      <c r="F238" s="36"/>
    </row>
    <row r="239" spans="1:6" s="28" customFormat="1" ht="12.75">
      <c r="A239" s="51"/>
      <c r="F239" s="36"/>
    </row>
    <row r="240" spans="1:6" s="28" customFormat="1" ht="12.75">
      <c r="A240" s="51"/>
      <c r="F240" s="36"/>
    </row>
    <row r="241" spans="1:6" s="28" customFormat="1" ht="12.75">
      <c r="A241" s="51"/>
      <c r="F241" s="36"/>
    </row>
    <row r="242" spans="1:6" s="28" customFormat="1" ht="12.75">
      <c r="A242" s="51"/>
      <c r="F242" s="36"/>
    </row>
    <row r="243" spans="1:6" s="28" customFormat="1" ht="12.75">
      <c r="A243" s="51"/>
      <c r="F243" s="36"/>
    </row>
    <row r="244" spans="1:6" s="28" customFormat="1" ht="12.75">
      <c r="A244" s="51"/>
      <c r="F244" s="36"/>
    </row>
    <row r="245" spans="1:6" s="28" customFormat="1" ht="12.75">
      <c r="A245" s="51"/>
      <c r="F245" s="36"/>
    </row>
    <row r="246" spans="1:6" s="28" customFormat="1" ht="12.75">
      <c r="A246" s="51"/>
      <c r="F246" s="36"/>
    </row>
    <row r="247" spans="1:6" s="28" customFormat="1" ht="12.75">
      <c r="A247" s="51"/>
      <c r="F247" s="36"/>
    </row>
    <row r="248" spans="1:6" s="28" customFormat="1" ht="12.75">
      <c r="A248" s="51"/>
      <c r="F248" s="36"/>
    </row>
    <row r="249" spans="1:6" s="28" customFormat="1" ht="12.75">
      <c r="A249" s="51"/>
      <c r="F249" s="36"/>
    </row>
    <row r="250" spans="1:6" s="28" customFormat="1" ht="12.75">
      <c r="A250" s="51"/>
      <c r="F250" s="36"/>
    </row>
    <row r="251" spans="1:6" s="28" customFormat="1" ht="12.75">
      <c r="A251" s="51"/>
      <c r="F251" s="36"/>
    </row>
    <row r="252" spans="1:6" s="28" customFormat="1" ht="12.75">
      <c r="A252" s="51"/>
      <c r="F252" s="36"/>
    </row>
    <row r="253" spans="1:6" s="28" customFormat="1" ht="12.75">
      <c r="A253" s="51"/>
      <c r="F253" s="36"/>
    </row>
    <row r="254" spans="1:6" s="28" customFormat="1" ht="12.75">
      <c r="A254" s="51"/>
      <c r="F254" s="36"/>
    </row>
    <row r="255" spans="1:6" s="28" customFormat="1" ht="12.75">
      <c r="A255" s="51"/>
      <c r="F255" s="36"/>
    </row>
    <row r="256" spans="1:6" s="28" customFormat="1" ht="12.75">
      <c r="A256" s="51"/>
      <c r="F256" s="36"/>
    </row>
    <row r="257" spans="1:6" s="28" customFormat="1" ht="12.75">
      <c r="A257" s="51"/>
      <c r="F257" s="36"/>
    </row>
    <row r="258" spans="1:6" s="28" customFormat="1" ht="12.75">
      <c r="A258" s="51"/>
      <c r="F258" s="36"/>
    </row>
    <row r="259" spans="1:6" s="28" customFormat="1" ht="12.75">
      <c r="A259" s="51"/>
      <c r="F259" s="36"/>
    </row>
    <row r="260" spans="1:6" s="28" customFormat="1" ht="12.75">
      <c r="A260" s="51"/>
      <c r="F260" s="36"/>
    </row>
    <row r="261" spans="1:6" s="28" customFormat="1" ht="12.75">
      <c r="A261" s="51"/>
      <c r="F261" s="36"/>
    </row>
    <row r="262" spans="1:6" s="28" customFormat="1" ht="12.75">
      <c r="A262" s="51"/>
      <c r="F262" s="36"/>
    </row>
    <row r="263" spans="1:6" s="28" customFormat="1" ht="12.75">
      <c r="A263" s="51"/>
      <c r="F263" s="36"/>
    </row>
    <row r="264" spans="1:6" s="28" customFormat="1" ht="12.75">
      <c r="A264" s="51"/>
      <c r="F264" s="36"/>
    </row>
    <row r="265" spans="1:6" s="28" customFormat="1" ht="12.75">
      <c r="A265" s="51"/>
      <c r="F265" s="36"/>
    </row>
    <row r="266" spans="1:6" s="28" customFormat="1" ht="12.75">
      <c r="A266" s="51"/>
      <c r="F266" s="36"/>
    </row>
    <row r="267" spans="1:6" s="28" customFormat="1" ht="12.75">
      <c r="A267" s="51"/>
      <c r="F267" s="36"/>
    </row>
    <row r="268" spans="1:6" s="28" customFormat="1" ht="12.75">
      <c r="A268" s="51"/>
      <c r="F268" s="36"/>
    </row>
    <row r="269" spans="1:6" s="28" customFormat="1" ht="12.75">
      <c r="A269" s="51"/>
      <c r="F269" s="36"/>
    </row>
    <row r="270" spans="1:6" s="28" customFormat="1" ht="12.75">
      <c r="A270" s="51"/>
      <c r="F270" s="36"/>
    </row>
    <row r="271" spans="1:6" s="28" customFormat="1" ht="12.75">
      <c r="A271" s="51"/>
      <c r="F271" s="36"/>
    </row>
    <row r="272" spans="1:6" s="28" customFormat="1" ht="12.75">
      <c r="A272" s="51"/>
      <c r="F272" s="36"/>
    </row>
    <row r="273" spans="1:6" s="28" customFormat="1" ht="12.75">
      <c r="A273" s="51"/>
      <c r="F273" s="36"/>
    </row>
    <row r="274" spans="1:6" s="28" customFormat="1" ht="12.75">
      <c r="A274" s="51"/>
      <c r="F274" s="36"/>
    </row>
    <row r="275" spans="1:6" s="28" customFormat="1" ht="12.75">
      <c r="A275" s="51"/>
      <c r="F275" s="36"/>
    </row>
    <row r="276" spans="1:6" s="28" customFormat="1" ht="12.75">
      <c r="A276" s="51"/>
      <c r="F276" s="36"/>
    </row>
    <row r="277" spans="1:6" s="28" customFormat="1" ht="12.75">
      <c r="A277" s="51"/>
      <c r="F277" s="36"/>
    </row>
    <row r="278" spans="1:6" s="28" customFormat="1" ht="12.75">
      <c r="A278" s="51"/>
      <c r="F278" s="36"/>
    </row>
    <row r="279" spans="1:6" s="28" customFormat="1" ht="12.75">
      <c r="A279" s="51"/>
      <c r="F279" s="36"/>
    </row>
    <row r="280" spans="1:6" s="28" customFormat="1" ht="12.75">
      <c r="A280" s="51"/>
      <c r="F280" s="36"/>
    </row>
    <row r="281" spans="1:6" s="28" customFormat="1" ht="12.75">
      <c r="A281" s="51"/>
      <c r="F281" s="36"/>
    </row>
    <row r="282" spans="1:6" s="28" customFormat="1" ht="12.75">
      <c r="A282" s="51"/>
      <c r="F282" s="36"/>
    </row>
    <row r="283" spans="1:6" s="28" customFormat="1" ht="12.75">
      <c r="A283" s="51"/>
      <c r="F283" s="36"/>
    </row>
    <row r="284" spans="1:6" s="28" customFormat="1" ht="12.75">
      <c r="A284" s="51"/>
      <c r="F284" s="36"/>
    </row>
    <row r="285" spans="1:6" s="28" customFormat="1" ht="12.75">
      <c r="A285" s="51"/>
      <c r="F285" s="36"/>
    </row>
    <row r="286" spans="1:6" s="28" customFormat="1" ht="12.75">
      <c r="A286" s="51"/>
      <c r="F286" s="36"/>
    </row>
    <row r="287" spans="1:6" s="28" customFormat="1" ht="12.75">
      <c r="A287" s="51"/>
      <c r="F287" s="36"/>
    </row>
    <row r="288" spans="1:6" s="28" customFormat="1" ht="12.75">
      <c r="A288" s="51"/>
      <c r="F288" s="36"/>
    </row>
    <row r="289" spans="1:6" s="28" customFormat="1" ht="12.75">
      <c r="A289" s="51"/>
      <c r="F289" s="36"/>
    </row>
    <row r="290" spans="1:6" s="28" customFormat="1" ht="12.75">
      <c r="A290" s="51"/>
      <c r="F290" s="36"/>
    </row>
    <row r="291" spans="1:6" s="28" customFormat="1" ht="12.75">
      <c r="A291" s="51"/>
      <c r="F291" s="36"/>
    </row>
    <row r="292" spans="1:6" s="28" customFormat="1" ht="12.75">
      <c r="A292" s="51"/>
      <c r="F292" s="36"/>
    </row>
    <row r="293" spans="1:6" s="28" customFormat="1" ht="12.75">
      <c r="A293" s="51"/>
      <c r="F293" s="36"/>
    </row>
    <row r="294" spans="1:6" s="28" customFormat="1" ht="12.75">
      <c r="A294" s="51"/>
      <c r="F294" s="36"/>
    </row>
    <row r="295" spans="1:6" s="28" customFormat="1" ht="12.75">
      <c r="A295" s="51"/>
      <c r="F295" s="36"/>
    </row>
    <row r="296" spans="1:6" s="28" customFormat="1" ht="12.75">
      <c r="A296" s="51"/>
      <c r="F296" s="36"/>
    </row>
    <row r="297" spans="1:6" s="28" customFormat="1" ht="12.75">
      <c r="A297" s="51"/>
      <c r="F297" s="36"/>
    </row>
    <row r="298" spans="1:6" s="28" customFormat="1" ht="12.75">
      <c r="A298" s="51"/>
      <c r="F298" s="36"/>
    </row>
    <row r="299" spans="1:6" s="28" customFormat="1" ht="12.75">
      <c r="A299" s="51"/>
      <c r="F299" s="36"/>
    </row>
    <row r="300" spans="1:6" s="28" customFormat="1" ht="12.75">
      <c r="A300" s="51"/>
      <c r="F300" s="36"/>
    </row>
    <row r="301" spans="1:6" s="28" customFormat="1" ht="12.75">
      <c r="A301" s="51"/>
      <c r="F301" s="36"/>
    </row>
    <row r="302" spans="1:6" s="28" customFormat="1" ht="12.75">
      <c r="A302" s="51"/>
      <c r="F302" s="36"/>
    </row>
    <row r="303" spans="1:6" s="28" customFormat="1" ht="12.75">
      <c r="A303" s="51"/>
      <c r="F303" s="36"/>
    </row>
    <row r="304" spans="1:6" s="28" customFormat="1" ht="12.75">
      <c r="A304" s="51"/>
      <c r="F304" s="36"/>
    </row>
    <row r="305" spans="1:6" s="28" customFormat="1" ht="12.75">
      <c r="A305" s="51"/>
      <c r="F305" s="36"/>
    </row>
    <row r="306" spans="1:6" s="28" customFormat="1" ht="12.75">
      <c r="A306" s="51"/>
      <c r="F306" s="36"/>
    </row>
    <row r="307" spans="1:6" s="28" customFormat="1" ht="12.75">
      <c r="A307" s="51"/>
      <c r="F307" s="36"/>
    </row>
    <row r="308" spans="1:6" s="28" customFormat="1" ht="12.75">
      <c r="A308" s="51"/>
      <c r="F308" s="36"/>
    </row>
    <row r="309" spans="1:6" s="28" customFormat="1" ht="12.75">
      <c r="A309" s="51"/>
      <c r="F309" s="36"/>
    </row>
    <row r="310" spans="1:6" s="28" customFormat="1" ht="12.75">
      <c r="A310" s="51"/>
      <c r="F310" s="36"/>
    </row>
    <row r="311" spans="1:6" s="28" customFormat="1" ht="12.75">
      <c r="A311" s="51"/>
      <c r="F311" s="36"/>
    </row>
    <row r="312" spans="1:6" s="28" customFormat="1" ht="12.75">
      <c r="A312" s="51"/>
      <c r="F312" s="36"/>
    </row>
    <row r="313" spans="1:6" s="28" customFormat="1" ht="12.75">
      <c r="A313" s="51"/>
      <c r="F313" s="36"/>
    </row>
    <row r="314" spans="1:6" s="28" customFormat="1" ht="12.75">
      <c r="A314" s="51"/>
      <c r="F314" s="36"/>
    </row>
    <row r="315" spans="1:6" s="28" customFormat="1" ht="12.75">
      <c r="A315" s="51"/>
      <c r="F315" s="36"/>
    </row>
    <row r="316" spans="1:6" s="28" customFormat="1" ht="12.75">
      <c r="A316" s="51"/>
      <c r="F316" s="36"/>
    </row>
    <row r="317" spans="1:6" s="28" customFormat="1" ht="12.75">
      <c r="A317" s="51"/>
      <c r="F317" s="36"/>
    </row>
    <row r="318" spans="1:6" s="28" customFormat="1" ht="12.75">
      <c r="A318" s="51"/>
      <c r="F318" s="36"/>
    </row>
    <row r="319" spans="1:6" s="28" customFormat="1" ht="12.75">
      <c r="A319" s="51"/>
      <c r="F319" s="36"/>
    </row>
    <row r="320" spans="1:6" s="28" customFormat="1" ht="12.75">
      <c r="A320" s="51"/>
      <c r="F320" s="36"/>
    </row>
    <row r="321" spans="1:6" s="28" customFormat="1" ht="12.75">
      <c r="A321" s="51"/>
      <c r="F321" s="36"/>
    </row>
    <row r="322" spans="1:6" s="28" customFormat="1" ht="12.75">
      <c r="A322" s="51"/>
      <c r="F322" s="36"/>
    </row>
    <row r="323" spans="1:6" s="28" customFormat="1" ht="12.75">
      <c r="A323" s="51"/>
      <c r="F323" s="36"/>
    </row>
    <row r="324" spans="1:6" s="28" customFormat="1" ht="12.75">
      <c r="A324" s="51"/>
      <c r="F324" s="36"/>
    </row>
    <row r="325" spans="1:6" s="28" customFormat="1" ht="12.75">
      <c r="A325" s="51"/>
      <c r="F325" s="36"/>
    </row>
    <row r="326" spans="1:6" s="28" customFormat="1" ht="12.75">
      <c r="A326" s="51"/>
      <c r="F326" s="36"/>
    </row>
    <row r="327" spans="1:6" s="28" customFormat="1" ht="12.75">
      <c r="A327" s="51"/>
      <c r="F327" s="36"/>
    </row>
    <row r="328" spans="1:6" s="28" customFormat="1" ht="12.75">
      <c r="A328" s="51"/>
      <c r="F328" s="36"/>
    </row>
    <row r="329" spans="1:6" s="28" customFormat="1" ht="12.75">
      <c r="A329" s="51"/>
      <c r="F329" s="36"/>
    </row>
    <row r="330" spans="1:6" s="28" customFormat="1" ht="12.75">
      <c r="A330" s="51"/>
      <c r="F330" s="36"/>
    </row>
    <row r="331" spans="1:6" s="28" customFormat="1" ht="12.75">
      <c r="A331" s="51"/>
      <c r="F331" s="36"/>
    </row>
    <row r="332" spans="1:6" s="28" customFormat="1" ht="12.75">
      <c r="A332" s="51"/>
      <c r="F332" s="36"/>
    </row>
    <row r="333" spans="1:6" s="28" customFormat="1" ht="12.75">
      <c r="A333" s="51"/>
      <c r="F333" s="36"/>
    </row>
    <row r="334" spans="1:6" s="28" customFormat="1" ht="12.75">
      <c r="A334" s="51"/>
      <c r="F334" s="36"/>
    </row>
    <row r="335" spans="1:6" s="28" customFormat="1" ht="12.75">
      <c r="A335" s="51"/>
      <c r="F335" s="36"/>
    </row>
    <row r="336" spans="1:6" s="28" customFormat="1" ht="12.75">
      <c r="A336" s="51"/>
      <c r="F336" s="36"/>
    </row>
    <row r="337" spans="1:6" s="28" customFormat="1" ht="12.75">
      <c r="A337" s="51"/>
      <c r="F337" s="36"/>
    </row>
    <row r="338" spans="1:6" s="28" customFormat="1" ht="12.75">
      <c r="A338" s="51"/>
      <c r="F338" s="36"/>
    </row>
    <row r="339" spans="1:6" s="28" customFormat="1" ht="12.75">
      <c r="A339" s="51"/>
      <c r="F339" s="36"/>
    </row>
    <row r="340" spans="1:6" s="28" customFormat="1" ht="12.75">
      <c r="A340" s="51"/>
      <c r="F340" s="36"/>
    </row>
    <row r="341" spans="1:6" s="28" customFormat="1" ht="12.75">
      <c r="A341" s="51"/>
      <c r="F341" s="36"/>
    </row>
    <row r="342" spans="1:6" s="28" customFormat="1" ht="12.75">
      <c r="A342" s="51"/>
      <c r="F342" s="36"/>
    </row>
    <row r="343" spans="1:6" s="28" customFormat="1" ht="12.75">
      <c r="A343" s="51"/>
      <c r="F343" s="36"/>
    </row>
    <row r="344" spans="1:6" s="28" customFormat="1" ht="12.75">
      <c r="A344" s="51"/>
      <c r="F344" s="36"/>
    </row>
    <row r="345" spans="1:6" s="28" customFormat="1" ht="12.75">
      <c r="A345" s="51"/>
      <c r="F345" s="36"/>
    </row>
    <row r="346" spans="1:6" s="28" customFormat="1" ht="12.75">
      <c r="A346" s="51"/>
      <c r="F346" s="36"/>
    </row>
    <row r="347" spans="1:6" s="28" customFormat="1" ht="12.75">
      <c r="A347" s="51"/>
      <c r="F347" s="36"/>
    </row>
    <row r="348" spans="1:6" s="28" customFormat="1" ht="12.75">
      <c r="A348" s="51"/>
      <c r="F348" s="36"/>
    </row>
    <row r="349" spans="1:6" s="28" customFormat="1" ht="12.75">
      <c r="A349" s="51"/>
      <c r="F349" s="36"/>
    </row>
    <row r="350" spans="1:6" s="28" customFormat="1" ht="12.75">
      <c r="A350" s="51"/>
      <c r="F350" s="36"/>
    </row>
    <row r="351" spans="1:6" s="28" customFormat="1" ht="12.75">
      <c r="A351" s="51"/>
      <c r="F351" s="36"/>
    </row>
    <row r="352" spans="1:6" s="28" customFormat="1" ht="12.75">
      <c r="A352" s="51"/>
      <c r="F352" s="36"/>
    </row>
    <row r="353" spans="1:6" s="28" customFormat="1" ht="12.75">
      <c r="A353" s="51"/>
      <c r="F353" s="36"/>
    </row>
    <row r="354" spans="1:6" s="28" customFormat="1" ht="12.75">
      <c r="A354" s="51"/>
      <c r="F354" s="36"/>
    </row>
    <row r="355" spans="1:6" s="28" customFormat="1" ht="12.75">
      <c r="A355" s="51"/>
      <c r="F355" s="36"/>
    </row>
    <row r="356" spans="1:6" s="28" customFormat="1" ht="12.75">
      <c r="A356" s="51"/>
      <c r="F356" s="36"/>
    </row>
    <row r="357" spans="1:6" s="28" customFormat="1" ht="12.75">
      <c r="A357" s="51"/>
      <c r="F357" s="36"/>
    </row>
    <row r="358" spans="1:6" s="28" customFormat="1" ht="12.75">
      <c r="A358" s="51"/>
      <c r="F358" s="36"/>
    </row>
    <row r="359" spans="1:6" s="28" customFormat="1" ht="12.75">
      <c r="A359" s="51"/>
      <c r="F359" s="36"/>
    </row>
    <row r="360" spans="1:6" s="28" customFormat="1" ht="12.75">
      <c r="A360" s="51"/>
      <c r="F360" s="36"/>
    </row>
    <row r="361" spans="1:6" s="28" customFormat="1" ht="12.75">
      <c r="A361" s="51"/>
      <c r="F361" s="36"/>
    </row>
    <row r="362" spans="1:6" s="28" customFormat="1" ht="12.75">
      <c r="A362" s="51"/>
      <c r="F362" s="36"/>
    </row>
    <row r="363" spans="1:6" s="28" customFormat="1" ht="12.75">
      <c r="A363" s="51"/>
      <c r="F363" s="36"/>
    </row>
    <row r="364" spans="1:6" s="28" customFormat="1" ht="12.75">
      <c r="A364" s="51"/>
      <c r="F364" s="36"/>
    </row>
    <row r="365" spans="1:6" s="28" customFormat="1" ht="12.75">
      <c r="A365" s="51"/>
      <c r="F365" s="36"/>
    </row>
    <row r="366" spans="1:6" s="28" customFormat="1" ht="12.75">
      <c r="A366" s="51"/>
      <c r="F366" s="36"/>
    </row>
    <row r="367" spans="1:6" s="28" customFormat="1" ht="12.75">
      <c r="A367" s="51"/>
      <c r="F367" s="36"/>
    </row>
    <row r="368" spans="1:6" s="28" customFormat="1" ht="12.75">
      <c r="A368" s="51"/>
      <c r="F368" s="36"/>
    </row>
    <row r="369" spans="1:6" s="28" customFormat="1" ht="12.75">
      <c r="A369" s="51"/>
      <c r="F369" s="36"/>
    </row>
    <row r="370" spans="1:6" s="28" customFormat="1" ht="12.75">
      <c r="A370" s="51"/>
      <c r="F370" s="36"/>
    </row>
    <row r="371" spans="1:6" s="28" customFormat="1" ht="12.75">
      <c r="A371" s="51"/>
      <c r="F371" s="36"/>
    </row>
    <row r="372" spans="1:6" s="28" customFormat="1" ht="12.75">
      <c r="A372" s="51"/>
      <c r="F372" s="36"/>
    </row>
    <row r="373" spans="1:6" s="28" customFormat="1" ht="12.75">
      <c r="A373" s="51"/>
      <c r="F373" s="36"/>
    </row>
    <row r="374" spans="1:6" s="28" customFormat="1" ht="12.75">
      <c r="A374" s="51"/>
      <c r="F374" s="36"/>
    </row>
    <row r="375" spans="1:6" s="28" customFormat="1" ht="12.75">
      <c r="A375" s="51"/>
      <c r="F375" s="36"/>
    </row>
    <row r="376" spans="1:6" s="28" customFormat="1" ht="12.75">
      <c r="A376" s="51"/>
      <c r="F376" s="36"/>
    </row>
    <row r="377" spans="1:6" s="28" customFormat="1" ht="12.75">
      <c r="A377" s="51"/>
      <c r="F377" s="36"/>
    </row>
    <row r="378" spans="1:6" s="28" customFormat="1" ht="12.75">
      <c r="A378" s="51"/>
      <c r="F378" s="36"/>
    </row>
    <row r="379" spans="1:6" s="28" customFormat="1" ht="12.75">
      <c r="A379" s="51"/>
      <c r="F379" s="36"/>
    </row>
    <row r="380" spans="1:6" s="28" customFormat="1" ht="12.75">
      <c r="A380" s="51"/>
      <c r="F380" s="36"/>
    </row>
    <row r="381" spans="1:6" s="28" customFormat="1" ht="12.75">
      <c r="A381" s="51"/>
      <c r="F381" s="36"/>
    </row>
    <row r="382" spans="1:6" s="28" customFormat="1" ht="12.75">
      <c r="A382" s="51"/>
      <c r="F382" s="36"/>
    </row>
    <row r="383" spans="1:6" s="28" customFormat="1" ht="12.75">
      <c r="A383" s="51"/>
      <c r="F383" s="36"/>
    </row>
    <row r="384" spans="1:6" s="28" customFormat="1" ht="12.75">
      <c r="A384" s="51"/>
      <c r="F384" s="36"/>
    </row>
    <row r="385" spans="1:6" s="28" customFormat="1" ht="12.75">
      <c r="A385" s="51"/>
      <c r="F385" s="36"/>
    </row>
    <row r="386" spans="1:6" s="28" customFormat="1" ht="12.75">
      <c r="A386" s="51"/>
      <c r="F386" s="36"/>
    </row>
    <row r="387" spans="1:6" s="28" customFormat="1" ht="12.75">
      <c r="A387" s="51"/>
      <c r="F387" s="36"/>
    </row>
    <row r="388" spans="1:6" s="28" customFormat="1" ht="12.75">
      <c r="A388" s="51"/>
      <c r="F388" s="36"/>
    </row>
    <row r="389" spans="1:6" s="28" customFormat="1" ht="12.75">
      <c r="A389" s="51"/>
      <c r="F389" s="36"/>
    </row>
    <row r="390" spans="1:6" s="28" customFormat="1" ht="12.75">
      <c r="A390" s="51"/>
      <c r="F390" s="36"/>
    </row>
    <row r="391" spans="1:6" s="28" customFormat="1" ht="12.75">
      <c r="A391" s="51"/>
      <c r="F391" s="36"/>
    </row>
    <row r="392" spans="1:6" s="28" customFormat="1" ht="12.75">
      <c r="A392" s="51"/>
      <c r="F392" s="36"/>
    </row>
    <row r="393" spans="1:6" s="28" customFormat="1" ht="12.75">
      <c r="A393" s="51"/>
      <c r="F393" s="36"/>
    </row>
    <row r="394" spans="1:6" s="28" customFormat="1" ht="12.75">
      <c r="A394" s="51"/>
      <c r="F394" s="36"/>
    </row>
    <row r="395" spans="1:6" s="28" customFormat="1" ht="12.75">
      <c r="A395" s="51"/>
      <c r="F395" s="36"/>
    </row>
    <row r="396" spans="1:6" s="28" customFormat="1" ht="12.75">
      <c r="A396" s="51"/>
      <c r="F396" s="36"/>
    </row>
    <row r="397" spans="1:6" s="28" customFormat="1" ht="12.75">
      <c r="A397" s="51"/>
      <c r="F397" s="36"/>
    </row>
    <row r="398" spans="1:6" s="28" customFormat="1" ht="12.75">
      <c r="A398" s="51"/>
      <c r="F398" s="36"/>
    </row>
    <row r="399" spans="1:6" s="28" customFormat="1" ht="12.75">
      <c r="A399" s="51"/>
      <c r="F399" s="36"/>
    </row>
    <row r="400" spans="1:6" s="28" customFormat="1" ht="12.75">
      <c r="A400" s="51"/>
      <c r="F400" s="36"/>
    </row>
    <row r="401" spans="1:6" s="28" customFormat="1" ht="12.75">
      <c r="A401" s="51"/>
      <c r="F401" s="36"/>
    </row>
    <row r="402" spans="1:6" s="28" customFormat="1" ht="12.75">
      <c r="A402" s="51"/>
      <c r="F402" s="36"/>
    </row>
    <row r="403" spans="1:6" s="28" customFormat="1" ht="12.75">
      <c r="A403" s="51"/>
      <c r="F403" s="36"/>
    </row>
    <row r="404" spans="1:6" s="28" customFormat="1" ht="12.75">
      <c r="A404" s="51"/>
      <c r="F404" s="36"/>
    </row>
    <row r="405" spans="1:6" s="28" customFormat="1" ht="12.75">
      <c r="A405" s="51"/>
      <c r="F405" s="36"/>
    </row>
    <row r="406" spans="1:6" s="28" customFormat="1" ht="12.75">
      <c r="A406" s="51"/>
      <c r="F406" s="36"/>
    </row>
    <row r="407" spans="1:6" s="28" customFormat="1" ht="12.75">
      <c r="A407" s="51"/>
      <c r="F407" s="36"/>
    </row>
    <row r="408" spans="1:6" s="28" customFormat="1" ht="12.75">
      <c r="A408" s="51"/>
      <c r="F408" s="36"/>
    </row>
    <row r="409" spans="1:6" s="28" customFormat="1" ht="12.75">
      <c r="A409" s="51"/>
      <c r="F409" s="36"/>
    </row>
    <row r="410" spans="1:6" s="28" customFormat="1" ht="12.75">
      <c r="A410" s="51"/>
      <c r="F410" s="36"/>
    </row>
    <row r="411" spans="1:6" s="28" customFormat="1" ht="12.75">
      <c r="A411" s="51"/>
      <c r="F411" s="36"/>
    </row>
    <row r="412" spans="1:6" s="28" customFormat="1" ht="12.75">
      <c r="A412" s="51"/>
      <c r="F412" s="36"/>
    </row>
    <row r="413" spans="1:6" s="28" customFormat="1" ht="12.75">
      <c r="A413" s="51"/>
      <c r="F413" s="36"/>
    </row>
    <row r="414" spans="1:6" s="28" customFormat="1" ht="12.75">
      <c r="A414" s="51"/>
      <c r="F414" s="36"/>
    </row>
    <row r="415" spans="1:6" s="28" customFormat="1" ht="12.75">
      <c r="A415" s="51"/>
      <c r="F415" s="36"/>
    </row>
    <row r="416" spans="1:6" s="28" customFormat="1" ht="12.75">
      <c r="A416" s="51"/>
      <c r="F416" s="36"/>
    </row>
    <row r="417" spans="1:6" s="28" customFormat="1" ht="12.75">
      <c r="A417" s="51"/>
      <c r="F417" s="36"/>
    </row>
    <row r="418" spans="1:6" s="28" customFormat="1" ht="12.75">
      <c r="A418" s="51"/>
      <c r="F418" s="36"/>
    </row>
    <row r="419" spans="1:6" s="28" customFormat="1" ht="12.75">
      <c r="A419" s="51"/>
      <c r="F419" s="36"/>
    </row>
    <row r="420" spans="1:6" s="28" customFormat="1" ht="12.75">
      <c r="A420" s="51"/>
      <c r="F420" s="36"/>
    </row>
    <row r="421" spans="1:6" s="28" customFormat="1" ht="12.75">
      <c r="A421" s="51"/>
      <c r="F421" s="36"/>
    </row>
    <row r="422" spans="1:6" s="28" customFormat="1" ht="12.75">
      <c r="A422" s="51"/>
      <c r="F422" s="36"/>
    </row>
    <row r="423" spans="1:6" s="28" customFormat="1" ht="12.75">
      <c r="A423" s="51"/>
      <c r="F423" s="36"/>
    </row>
    <row r="424" spans="1:6" s="28" customFormat="1" ht="12.75">
      <c r="A424" s="51"/>
      <c r="F424" s="36"/>
    </row>
    <row r="425" spans="1:6" s="28" customFormat="1" ht="12.75">
      <c r="A425" s="51"/>
      <c r="F425" s="36"/>
    </row>
    <row r="426" spans="1:6" s="28" customFormat="1" ht="12.75">
      <c r="A426" s="51"/>
      <c r="F426" s="36"/>
    </row>
    <row r="427" spans="1:6" s="28" customFormat="1" ht="12.75">
      <c r="A427" s="51"/>
      <c r="F427" s="36"/>
    </row>
    <row r="428" spans="1:6" s="28" customFormat="1" ht="12.75">
      <c r="A428" s="51"/>
      <c r="F428" s="36"/>
    </row>
    <row r="429" spans="1:6" s="28" customFormat="1" ht="12.75">
      <c r="A429" s="51"/>
      <c r="F429" s="36"/>
    </row>
    <row r="430" spans="1:6" s="28" customFormat="1" ht="12.75">
      <c r="A430" s="51"/>
      <c r="F430" s="36"/>
    </row>
    <row r="431" spans="1:6" s="28" customFormat="1" ht="12.75">
      <c r="A431" s="51"/>
      <c r="F431" s="36"/>
    </row>
    <row r="432" spans="1:6" s="28" customFormat="1" ht="12.75">
      <c r="A432" s="51"/>
      <c r="F432" s="36"/>
    </row>
    <row r="433" spans="1:6" s="28" customFormat="1" ht="12.75">
      <c r="A433" s="51"/>
      <c r="F433" s="36"/>
    </row>
    <row r="434" spans="1:6" s="28" customFormat="1" ht="12.75">
      <c r="A434" s="51"/>
      <c r="F434" s="36"/>
    </row>
    <row r="435" spans="1:6" s="28" customFormat="1" ht="12.75">
      <c r="A435" s="51"/>
      <c r="F435" s="36"/>
    </row>
    <row r="436" spans="1:6" s="28" customFormat="1" ht="12.75">
      <c r="A436" s="51"/>
      <c r="F436" s="36"/>
    </row>
    <row r="437" spans="1:6" s="28" customFormat="1" ht="12.75">
      <c r="A437" s="51"/>
      <c r="F437" s="36"/>
    </row>
    <row r="438" spans="1:6" s="28" customFormat="1" ht="12.75">
      <c r="A438" s="51"/>
      <c r="F438" s="36"/>
    </row>
    <row r="439" spans="1:6" s="28" customFormat="1" ht="12.75">
      <c r="A439" s="51"/>
      <c r="F439" s="36"/>
    </row>
    <row r="440" spans="1:6" s="28" customFormat="1" ht="12.75">
      <c r="A440" s="51"/>
      <c r="F440" s="36"/>
    </row>
    <row r="441" spans="1:6" s="28" customFormat="1" ht="12.75">
      <c r="A441" s="51"/>
      <c r="F441" s="36"/>
    </row>
    <row r="442" spans="1:6" s="28" customFormat="1" ht="12.75">
      <c r="A442" s="51"/>
      <c r="F442" s="36"/>
    </row>
    <row r="443" spans="1:6" s="28" customFormat="1" ht="12.75">
      <c r="A443" s="51"/>
      <c r="F443" s="36"/>
    </row>
    <row r="444" spans="1:6" s="28" customFormat="1" ht="12.75">
      <c r="A444" s="51"/>
      <c r="F444" s="36"/>
    </row>
    <row r="445" spans="1:6" s="28" customFormat="1" ht="12.75">
      <c r="A445" s="51"/>
      <c r="F445" s="36"/>
    </row>
    <row r="446" spans="1:6" s="28" customFormat="1" ht="12.75">
      <c r="A446" s="51"/>
      <c r="F446" s="36"/>
    </row>
    <row r="447" spans="1:6" s="28" customFormat="1" ht="12.75">
      <c r="A447" s="51"/>
      <c r="F447" s="36"/>
    </row>
    <row r="448" spans="1:6" s="28" customFormat="1" ht="12.75">
      <c r="A448" s="51"/>
      <c r="F448" s="36"/>
    </row>
    <row r="449" spans="1:6" s="28" customFormat="1" ht="12.75">
      <c r="A449" s="51"/>
      <c r="F449" s="36"/>
    </row>
    <row r="450" spans="1:6" s="28" customFormat="1" ht="12.75">
      <c r="A450" s="51"/>
      <c r="F450" s="36"/>
    </row>
    <row r="451" spans="1:6" s="28" customFormat="1" ht="12.75">
      <c r="A451" s="51"/>
      <c r="F451" s="36"/>
    </row>
    <row r="452" spans="1:6" s="28" customFormat="1" ht="12.75">
      <c r="A452" s="51"/>
      <c r="F452" s="36"/>
    </row>
    <row r="453" spans="1:6" s="28" customFormat="1" ht="12.75">
      <c r="A453" s="51"/>
      <c r="F453" s="36"/>
    </row>
    <row r="454" spans="1:6" s="28" customFormat="1" ht="12.75">
      <c r="A454" s="51"/>
      <c r="F454" s="36"/>
    </row>
    <row r="455" spans="1:6" s="28" customFormat="1" ht="12.75">
      <c r="A455" s="51"/>
      <c r="F455" s="36"/>
    </row>
    <row r="456" spans="1:6" s="28" customFormat="1" ht="12.75">
      <c r="A456" s="51"/>
      <c r="F456" s="36"/>
    </row>
    <row r="457" spans="1:6" s="28" customFormat="1" ht="12.75">
      <c r="A457" s="51"/>
      <c r="F457" s="36"/>
    </row>
    <row r="458" spans="1:6" s="28" customFormat="1" ht="12.75">
      <c r="A458" s="51"/>
      <c r="F458" s="36"/>
    </row>
    <row r="459" spans="1:6" s="28" customFormat="1" ht="12.75">
      <c r="A459" s="51"/>
      <c r="F459" s="36"/>
    </row>
    <row r="460" spans="1:6" s="28" customFormat="1" ht="12.75">
      <c r="A460" s="51"/>
      <c r="F460" s="36"/>
    </row>
    <row r="461" spans="1:6" s="28" customFormat="1" ht="12.75">
      <c r="A461" s="51"/>
      <c r="F461" s="36"/>
    </row>
    <row r="462" spans="1:6" s="28" customFormat="1" ht="12.75">
      <c r="A462" s="51"/>
      <c r="F462" s="36"/>
    </row>
    <row r="463" spans="1:6" s="28" customFormat="1" ht="12.75">
      <c r="A463" s="51"/>
      <c r="F463" s="36"/>
    </row>
    <row r="464" spans="1:6" s="28" customFormat="1" ht="12.75">
      <c r="A464" s="51"/>
      <c r="F464" s="36"/>
    </row>
    <row r="465" spans="1:6" s="28" customFormat="1" ht="12.75">
      <c r="A465" s="51"/>
      <c r="F465" s="36"/>
    </row>
    <row r="466" spans="1:6" s="28" customFormat="1" ht="12.75">
      <c r="A466" s="51"/>
      <c r="F466" s="36"/>
    </row>
  </sheetData>
  <mergeCells count="15">
    <mergeCell ref="B145:F145"/>
    <mergeCell ref="B146:F146"/>
    <mergeCell ref="B147:F147"/>
    <mergeCell ref="B135:F135"/>
    <mergeCell ref="A9:H9"/>
    <mergeCell ref="A131:C131"/>
    <mergeCell ref="E131:F131"/>
    <mergeCell ref="B133:F133"/>
    <mergeCell ref="B134:F134"/>
    <mergeCell ref="F5:H5"/>
    <mergeCell ref="A2:B3"/>
    <mergeCell ref="A4:B4"/>
    <mergeCell ref="E2:H2"/>
    <mergeCell ref="E3:H3"/>
    <mergeCell ref="F4:H4"/>
  </mergeCells>
  <phoneticPr fontId="19" type="noConversion"/>
  <conditionalFormatting sqref="A2 C2:D3 A4:D4 A5:B5 D5 A6:D8">
    <cfRule type="cellIs" dxfId="86" priority="157" operator="equal">
      <formula>0</formula>
    </cfRule>
  </conditionalFormatting>
  <conditionalFormatting sqref="A9:A10 A11:H40 A41:B41 A42:H130 A138:H144">
    <cfRule type="cellIs" dxfId="85" priority="154" operator="equal">
      <formula>0</formula>
    </cfRule>
  </conditionalFormatting>
  <conditionalFormatting sqref="A133:B135 A137:B137">
    <cfRule type="cellIs" dxfId="84" priority="143" operator="equal">
      <formula>0</formula>
    </cfRule>
  </conditionalFormatting>
  <conditionalFormatting sqref="A145:B147">
    <cfRule type="cellIs" dxfId="83" priority="1" operator="equal">
      <formula>0</formula>
    </cfRule>
  </conditionalFormatting>
  <conditionalFormatting sqref="A131:D132">
    <cfRule type="cellIs" dxfId="82" priority="146" operator="equal">
      <formula>0</formula>
    </cfRule>
  </conditionalFormatting>
  <conditionalFormatting sqref="A136:D136">
    <cfRule type="cellIs" dxfId="81" priority="17" operator="equal">
      <formula>0</formula>
    </cfRule>
  </conditionalFormatting>
  <conditionalFormatting sqref="E2:E8">
    <cfRule type="cellIs" dxfId="80" priority="148" operator="equal">
      <formula>0</formula>
    </cfRule>
  </conditionalFormatting>
  <conditionalFormatting sqref="E131 G131:H131">
    <cfRule type="cellIs" dxfId="79" priority="142" operator="equal">
      <formula>0</formula>
    </cfRule>
  </conditionalFormatting>
  <conditionalFormatting sqref="F4">
    <cfRule type="cellIs" dxfId="78" priority="150" operator="equal">
      <formula>0</formula>
    </cfRule>
  </conditionalFormatting>
  <conditionalFormatting sqref="F6:H8">
    <cfRule type="cellIs" dxfId="77" priority="158" operator="equal">
      <formula>0</formula>
    </cfRule>
  </conditionalFormatting>
  <conditionalFormatting sqref="G145:H147">
    <cfRule type="cellIs" dxfId="76" priority="21" operator="equal">
      <formula>0</formula>
    </cfRule>
  </conditionalFormatting>
  <conditionalFormatting sqref="H132:H136 G133:G135 G137:H137">
    <cfRule type="cellIs" dxfId="75" priority="141" operator="equal">
      <formula>0</formula>
    </cfRule>
  </conditionalFormatting>
  <printOptions horizontalCentered="1"/>
  <pageMargins left="0.31496062992125984" right="0.31496062992125984" top="0.74803149606299213" bottom="0.74803149606299213" header="0.31496062992125984" footer="0.31496062992125984"/>
  <pageSetup paperSize="9" scale="78" fitToHeight="3" orientation="portrait" r:id="rId1"/>
  <headerFooter>
    <oddFooter>&amp;L&amp;"Calibri,Normal"&amp;9&amp;K00-034&amp;A&amp;R&amp;"Calibri,Normal"&amp;9&amp;K00-034page &amp;P | &amp;N</oddFooter>
  </headerFooter>
  <rowBreaks count="2" manualBreakCount="2">
    <brk id="50" max="7" man="1"/>
    <brk id="13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52"/>
  <sheetViews>
    <sheetView view="pageBreakPreview" topLeftCell="A115" zoomScaleNormal="85" zoomScaleSheetLayoutView="100" workbookViewId="0">
      <selection activeCell="A152" sqref="A152"/>
    </sheetView>
  </sheetViews>
  <sheetFormatPr baseColWidth="10" defaultColWidth="11" defaultRowHeight="15"/>
  <cols>
    <col min="1" max="1" width="7.625" style="70" customWidth="1"/>
    <col min="2" max="2" width="45.625" style="39" customWidth="1"/>
    <col min="3" max="3" width="7.875" style="39" customWidth="1"/>
    <col min="4" max="4" width="1.375" style="39" customWidth="1"/>
    <col min="5" max="5" width="12.125" style="39" customWidth="1"/>
    <col min="6" max="6" width="10.125" style="38" customWidth="1"/>
    <col min="7" max="7" width="1.375" style="39" customWidth="1"/>
    <col min="8" max="8" width="21.625" style="39" customWidth="1"/>
    <col min="9" max="16384" width="11" style="39"/>
  </cols>
  <sheetData>
    <row r="1" spans="1:8" ht="87" customHeight="1"/>
    <row r="2" spans="1:8" ht="55.5" customHeight="1">
      <c r="A2" s="167" t="s">
        <v>85</v>
      </c>
      <c r="B2" s="168"/>
      <c r="C2" s="26" t="s">
        <v>8</v>
      </c>
      <c r="D2" s="3"/>
      <c r="E2" s="173" t="str">
        <f>"Estimation du lot n° "&amp;A5&amp;" - 
"&amp;B5</f>
        <v>Estimation du lot n° 08 - 
CFO-CFA</v>
      </c>
      <c r="F2" s="174"/>
      <c r="G2" s="174"/>
      <c r="H2" s="174"/>
    </row>
    <row r="3" spans="1:8" ht="15.6" customHeight="1">
      <c r="A3" s="169"/>
      <c r="B3" s="170"/>
      <c r="C3" s="19" t="s">
        <v>281</v>
      </c>
      <c r="D3" s="1"/>
      <c r="E3" s="175"/>
      <c r="F3" s="176"/>
      <c r="G3" s="176"/>
      <c r="H3" s="176"/>
    </row>
    <row r="4" spans="1:8" ht="15.75">
      <c r="A4" s="171" t="s">
        <v>9</v>
      </c>
      <c r="B4" s="172"/>
      <c r="C4" s="27" t="s">
        <v>0</v>
      </c>
      <c r="D4" s="4"/>
      <c r="E4" s="16" t="s">
        <v>1</v>
      </c>
      <c r="F4" s="177">
        <f>H137</f>
        <v>0</v>
      </c>
      <c r="G4" s="178"/>
      <c r="H4" s="179"/>
    </row>
    <row r="5" spans="1:8">
      <c r="A5" s="81" t="s">
        <v>229</v>
      </c>
      <c r="B5" s="20" t="s">
        <v>11</v>
      </c>
      <c r="C5" s="21">
        <v>0</v>
      </c>
      <c r="D5" s="5"/>
      <c r="E5" s="17" t="s">
        <v>282</v>
      </c>
      <c r="F5" s="164"/>
      <c r="G5" s="165"/>
      <c r="H5" s="166"/>
    </row>
    <row r="6" spans="1:8">
      <c r="A6" s="43"/>
      <c r="B6" s="40"/>
      <c r="C6" s="41"/>
      <c r="D6" s="41"/>
      <c r="E6" s="42"/>
      <c r="F6" s="43"/>
      <c r="G6" s="41"/>
      <c r="H6" s="41"/>
    </row>
    <row r="7" spans="1:8">
      <c r="A7" s="8" t="s">
        <v>2</v>
      </c>
      <c r="B7" s="8" t="s">
        <v>3</v>
      </c>
      <c r="C7" s="8" t="s">
        <v>4</v>
      </c>
      <c r="D7" s="6"/>
      <c r="E7" s="15" t="s">
        <v>10</v>
      </c>
      <c r="F7" s="8" t="s">
        <v>5</v>
      </c>
      <c r="G7" s="6"/>
      <c r="H7" s="9" t="s">
        <v>6</v>
      </c>
    </row>
    <row r="8" spans="1:8">
      <c r="A8" s="43"/>
      <c r="B8" s="40"/>
      <c r="C8" s="43"/>
      <c r="D8" s="42"/>
      <c r="E8" s="42"/>
      <c r="F8" s="41"/>
      <c r="G8" s="42"/>
      <c r="H8" s="2"/>
    </row>
    <row r="9" spans="1:8" s="28" customFormat="1" ht="44.25" customHeight="1">
      <c r="A9" s="183" t="s">
        <v>7</v>
      </c>
      <c r="B9" s="184"/>
      <c r="C9" s="184"/>
      <c r="D9" s="184"/>
      <c r="E9" s="184"/>
      <c r="F9" s="184"/>
      <c r="G9" s="184"/>
      <c r="H9" s="185"/>
    </row>
    <row r="10" spans="1:8" s="28" customFormat="1" ht="12.75">
      <c r="A10" s="80"/>
      <c r="B10" s="29"/>
      <c r="C10" s="29"/>
      <c r="D10" s="30"/>
      <c r="E10" s="29"/>
      <c r="F10" s="67"/>
      <c r="G10" s="30"/>
      <c r="H10" s="29"/>
    </row>
    <row r="11" spans="1:8" s="28" customFormat="1" ht="12.75">
      <c r="A11" s="12"/>
      <c r="B11" s="13"/>
      <c r="C11" s="12"/>
      <c r="D11" s="22"/>
      <c r="E11" s="11"/>
      <c r="F11" s="11"/>
      <c r="G11" s="22"/>
      <c r="H11" s="10"/>
    </row>
    <row r="12" spans="1:8" s="28" customFormat="1" ht="18.75">
      <c r="A12" s="12"/>
      <c r="B12" s="66" t="s">
        <v>86</v>
      </c>
      <c r="C12" s="12"/>
      <c r="D12" s="22"/>
      <c r="E12" s="11"/>
      <c r="F12" s="11"/>
      <c r="G12" s="22"/>
      <c r="H12" s="10"/>
    </row>
    <row r="13" spans="1:8" s="28" customFormat="1" ht="12.75">
      <c r="A13" s="45" t="s">
        <v>110</v>
      </c>
      <c r="B13" s="46" t="s">
        <v>111</v>
      </c>
      <c r="C13" s="47"/>
      <c r="D13" s="22"/>
      <c r="E13" s="49"/>
      <c r="F13" s="68"/>
      <c r="G13" s="58"/>
      <c r="H13" s="54">
        <f>SUM(H14:H16)</f>
        <v>0</v>
      </c>
    </row>
    <row r="14" spans="1:8" s="51" customFormat="1" ht="12.75">
      <c r="A14" s="23" t="s">
        <v>235</v>
      </c>
      <c r="B14" s="52" t="s">
        <v>25</v>
      </c>
      <c r="C14" s="50" t="s">
        <v>28</v>
      </c>
      <c r="D14" s="22"/>
      <c r="E14" s="18">
        <v>1</v>
      </c>
      <c r="F14" s="55"/>
      <c r="G14" s="56"/>
      <c r="H14" s="57">
        <f>E14*F14</f>
        <v>0</v>
      </c>
    </row>
    <row r="15" spans="1:8" s="51" customFormat="1" ht="12.75">
      <c r="A15" s="23" t="s">
        <v>236</v>
      </c>
      <c r="B15" s="52" t="s">
        <v>112</v>
      </c>
      <c r="C15" s="50" t="s">
        <v>28</v>
      </c>
      <c r="D15" s="22"/>
      <c r="E15" s="18">
        <v>1</v>
      </c>
      <c r="F15" s="55"/>
      <c r="G15" s="56"/>
      <c r="H15" s="57">
        <f>E15*F15</f>
        <v>0</v>
      </c>
    </row>
    <row r="16" spans="1:8" s="51" customFormat="1" ht="12.75">
      <c r="A16" s="23" t="s">
        <v>237</v>
      </c>
      <c r="B16" s="52" t="s">
        <v>26</v>
      </c>
      <c r="C16" s="50" t="s">
        <v>28</v>
      </c>
      <c r="D16" s="22"/>
      <c r="E16" s="18">
        <v>1</v>
      </c>
      <c r="F16" s="55"/>
      <c r="G16" s="56"/>
      <c r="H16" s="57">
        <f>E16*F16</f>
        <v>0</v>
      </c>
    </row>
    <row r="17" spans="1:8" s="51" customFormat="1" ht="12.75">
      <c r="A17" s="23"/>
      <c r="B17" s="72"/>
      <c r="C17" s="50"/>
      <c r="D17" s="22"/>
      <c r="E17" s="18"/>
      <c r="F17" s="55"/>
      <c r="G17" s="56"/>
      <c r="H17" s="57"/>
    </row>
    <row r="18" spans="1:8" s="28" customFormat="1" ht="12.75">
      <c r="A18" s="45" t="s">
        <v>193</v>
      </c>
      <c r="B18" s="46" t="s">
        <v>12</v>
      </c>
      <c r="C18" s="47"/>
      <c r="D18" s="22"/>
      <c r="E18" s="49"/>
      <c r="F18" s="68"/>
      <c r="G18" s="58"/>
      <c r="H18" s="54">
        <f>SUM(H19:H79)+SUM(H95:H98)</f>
        <v>0</v>
      </c>
    </row>
    <row r="19" spans="1:8" s="51" customFormat="1" ht="12.75">
      <c r="A19" s="23" t="s">
        <v>184</v>
      </c>
      <c r="B19" s="52" t="s">
        <v>23</v>
      </c>
      <c r="C19" s="50" t="s">
        <v>28</v>
      </c>
      <c r="D19" s="22"/>
      <c r="E19" s="18">
        <v>1</v>
      </c>
      <c r="F19" s="55"/>
      <c r="G19" s="56"/>
      <c r="H19" s="57">
        <f>E19*F19</f>
        <v>0</v>
      </c>
    </row>
    <row r="20" spans="1:8" s="51" customFormat="1" ht="12.75">
      <c r="A20" s="23"/>
      <c r="B20" s="52"/>
      <c r="C20" s="50"/>
      <c r="D20" s="22"/>
      <c r="E20" s="18"/>
      <c r="F20" s="55"/>
      <c r="G20" s="56"/>
      <c r="H20" s="57"/>
    </row>
    <row r="21" spans="1:8" s="51" customFormat="1" ht="12.75">
      <c r="A21" s="23" t="s">
        <v>185</v>
      </c>
      <c r="B21" s="52" t="s">
        <v>29</v>
      </c>
      <c r="C21" s="50" t="s">
        <v>28</v>
      </c>
      <c r="D21" s="22"/>
      <c r="E21" s="18">
        <v>1</v>
      </c>
      <c r="F21" s="55"/>
      <c r="G21" s="56"/>
      <c r="H21" s="57">
        <f t="shared" ref="H21" si="0">E21*F21</f>
        <v>0</v>
      </c>
    </row>
    <row r="22" spans="1:8" s="51" customFormat="1" ht="12.75">
      <c r="A22" s="23"/>
      <c r="B22" s="52"/>
      <c r="C22" s="50"/>
      <c r="D22" s="22"/>
      <c r="E22" s="18"/>
      <c r="F22" s="55"/>
      <c r="G22" s="56"/>
      <c r="H22" s="57"/>
    </row>
    <row r="23" spans="1:8" s="51" customFormat="1" ht="12.75">
      <c r="A23" s="23" t="s">
        <v>238</v>
      </c>
      <c r="B23" s="72" t="s">
        <v>30</v>
      </c>
      <c r="C23" s="50"/>
      <c r="D23" s="22"/>
      <c r="E23" s="18"/>
      <c r="F23" s="55"/>
      <c r="G23" s="56"/>
      <c r="H23" s="57"/>
    </row>
    <row r="24" spans="1:8" s="51" customFormat="1" ht="12.75">
      <c r="A24" s="23"/>
      <c r="B24" s="52" t="s">
        <v>31</v>
      </c>
      <c r="C24" s="50" t="s">
        <v>28</v>
      </c>
      <c r="D24" s="22"/>
      <c r="E24" s="18">
        <v>1</v>
      </c>
      <c r="F24" s="55"/>
      <c r="G24" s="56"/>
      <c r="H24" s="57">
        <f t="shared" ref="H24:H26" si="1">E24*F24</f>
        <v>0</v>
      </c>
    </row>
    <row r="25" spans="1:8" s="51" customFormat="1" ht="12.75" hidden="1">
      <c r="A25" s="23"/>
      <c r="B25" s="52" t="s">
        <v>32</v>
      </c>
      <c r="C25" s="50" t="s">
        <v>28</v>
      </c>
      <c r="D25" s="22"/>
      <c r="E25" s="18"/>
      <c r="F25" s="55"/>
      <c r="G25" s="56"/>
      <c r="H25" s="57">
        <f t="shared" si="1"/>
        <v>0</v>
      </c>
    </row>
    <row r="26" spans="1:8" s="51" customFormat="1" ht="12.75">
      <c r="A26" s="23"/>
      <c r="B26" s="52" t="s">
        <v>33</v>
      </c>
      <c r="C26" s="50" t="s">
        <v>28</v>
      </c>
      <c r="D26" s="22"/>
      <c r="E26" s="18">
        <v>1</v>
      </c>
      <c r="F26" s="55"/>
      <c r="G26" s="56"/>
      <c r="H26" s="57">
        <f t="shared" si="1"/>
        <v>0</v>
      </c>
    </row>
    <row r="27" spans="1:8" s="51" customFormat="1" ht="12.75">
      <c r="A27" s="23"/>
      <c r="B27" s="52"/>
      <c r="C27" s="50"/>
      <c r="D27" s="22"/>
      <c r="E27" s="18"/>
      <c r="F27" s="55"/>
      <c r="G27" s="56"/>
      <c r="H27" s="57"/>
    </row>
    <row r="28" spans="1:8" s="51" customFormat="1" ht="12.75">
      <c r="A28" s="76" t="s">
        <v>239</v>
      </c>
      <c r="B28" s="72" t="s">
        <v>150</v>
      </c>
      <c r="C28" s="50"/>
      <c r="D28" s="22"/>
      <c r="E28" s="18"/>
      <c r="F28" s="55"/>
      <c r="G28" s="56"/>
      <c r="H28" s="57"/>
    </row>
    <row r="29" spans="1:8" s="51" customFormat="1" ht="12.75">
      <c r="A29" s="23"/>
      <c r="B29" s="52" t="s">
        <v>251</v>
      </c>
      <c r="C29" s="50" t="s">
        <v>28</v>
      </c>
      <c r="D29" s="22"/>
      <c r="E29" s="18">
        <v>1</v>
      </c>
      <c r="F29" s="55"/>
      <c r="G29" s="56"/>
      <c r="H29" s="57">
        <f t="shared" ref="H29:H30" si="2">E29*F29</f>
        <v>0</v>
      </c>
    </row>
    <row r="30" spans="1:8" s="51" customFormat="1" ht="12.75">
      <c r="A30" s="23"/>
      <c r="B30" s="52" t="s">
        <v>34</v>
      </c>
      <c r="C30" s="50" t="s">
        <v>57</v>
      </c>
      <c r="D30" s="22"/>
      <c r="E30" s="18">
        <v>50</v>
      </c>
      <c r="F30" s="55"/>
      <c r="G30" s="56"/>
      <c r="H30" s="57">
        <f t="shared" si="2"/>
        <v>0</v>
      </c>
    </row>
    <row r="31" spans="1:8" s="51" customFormat="1" ht="12.75">
      <c r="A31" s="23"/>
      <c r="B31" s="52" t="s">
        <v>208</v>
      </c>
      <c r="C31" s="50" t="s">
        <v>28</v>
      </c>
      <c r="D31" s="22"/>
      <c r="E31" s="18">
        <v>1</v>
      </c>
      <c r="F31" s="55"/>
      <c r="G31" s="56"/>
      <c r="H31" s="57">
        <f>E31*F31</f>
        <v>0</v>
      </c>
    </row>
    <row r="32" spans="1:8" s="51" customFormat="1" ht="12.75">
      <c r="A32" s="23"/>
      <c r="B32" s="52" t="s">
        <v>34</v>
      </c>
      <c r="C32" s="50" t="s">
        <v>57</v>
      </c>
      <c r="D32" s="22"/>
      <c r="E32" s="18">
        <v>50</v>
      </c>
      <c r="F32" s="55"/>
      <c r="G32" s="56"/>
      <c r="H32" s="57">
        <f>E32*F32</f>
        <v>0</v>
      </c>
    </row>
    <row r="33" spans="1:8" s="51" customFormat="1" ht="12.75">
      <c r="A33" s="23"/>
      <c r="B33" s="52"/>
      <c r="C33" s="50"/>
      <c r="D33" s="22"/>
      <c r="E33" s="18"/>
      <c r="F33" s="55"/>
      <c r="G33" s="56"/>
      <c r="H33" s="57"/>
    </row>
    <row r="34" spans="1:8" s="51" customFormat="1" ht="12.75">
      <c r="A34" s="23" t="s">
        <v>186</v>
      </c>
      <c r="B34" s="72" t="s">
        <v>100</v>
      </c>
      <c r="C34" s="50"/>
      <c r="D34" s="22"/>
      <c r="E34" s="18"/>
      <c r="F34" s="55"/>
      <c r="G34" s="56"/>
      <c r="H34" s="57"/>
    </row>
    <row r="35" spans="1:8" s="51" customFormat="1" ht="12.75">
      <c r="A35" s="23"/>
      <c r="B35" s="52" t="s">
        <v>209</v>
      </c>
      <c r="C35" s="50" t="s">
        <v>57</v>
      </c>
      <c r="D35" s="22"/>
      <c r="E35" s="18">
        <v>38</v>
      </c>
      <c r="F35" s="55"/>
      <c r="G35" s="56"/>
      <c r="H35" s="57">
        <f t="shared" ref="H35:H43" si="3">E35*F35</f>
        <v>0</v>
      </c>
    </row>
    <row r="36" spans="1:8" s="51" customFormat="1" ht="12.75">
      <c r="A36" s="23"/>
      <c r="B36" s="52" t="s">
        <v>36</v>
      </c>
      <c r="C36" s="50" t="s">
        <v>57</v>
      </c>
      <c r="D36" s="22"/>
      <c r="E36" s="18">
        <v>33</v>
      </c>
      <c r="F36" s="55"/>
      <c r="G36" s="56"/>
      <c r="H36" s="57">
        <f t="shared" si="3"/>
        <v>0</v>
      </c>
    </row>
    <row r="37" spans="1:8" s="51" customFormat="1" ht="12.75" hidden="1">
      <c r="A37" s="23"/>
      <c r="B37" s="52" t="s">
        <v>37</v>
      </c>
      <c r="C37" s="50" t="s">
        <v>28</v>
      </c>
      <c r="D37" s="22"/>
      <c r="E37" s="18"/>
      <c r="F37" s="55"/>
      <c r="G37" s="56"/>
      <c r="H37" s="57">
        <f t="shared" si="3"/>
        <v>0</v>
      </c>
    </row>
    <row r="38" spans="1:8" s="51" customFormat="1" ht="12.75" hidden="1">
      <c r="A38" s="23"/>
      <c r="B38" s="52" t="s">
        <v>82</v>
      </c>
      <c r="C38" s="50" t="s">
        <v>28</v>
      </c>
      <c r="D38" s="22"/>
      <c r="E38" s="18">
        <v>0</v>
      </c>
      <c r="F38" s="55"/>
      <c r="G38" s="56"/>
      <c r="H38" s="57">
        <f t="shared" si="3"/>
        <v>0</v>
      </c>
    </row>
    <row r="39" spans="1:8" s="51" customFormat="1" ht="12.75">
      <c r="A39" s="23"/>
      <c r="B39" s="52" t="s">
        <v>82</v>
      </c>
      <c r="C39" s="50" t="s">
        <v>28</v>
      </c>
      <c r="D39" s="22"/>
      <c r="E39" s="18">
        <v>2</v>
      </c>
      <c r="F39" s="55"/>
      <c r="G39" s="56"/>
      <c r="H39" s="57">
        <f t="shared" si="3"/>
        <v>0</v>
      </c>
    </row>
    <row r="40" spans="1:8" s="51" customFormat="1" ht="12.75">
      <c r="A40" s="23"/>
      <c r="B40" s="52"/>
      <c r="C40" s="50"/>
      <c r="D40" s="22"/>
      <c r="E40" s="18"/>
      <c r="G40" s="56"/>
      <c r="H40" s="57">
        <f>E40*F38</f>
        <v>0</v>
      </c>
    </row>
    <row r="41" spans="1:8" s="51" customFormat="1" ht="12.75">
      <c r="A41" s="23" t="s">
        <v>187</v>
      </c>
      <c r="B41" s="72" t="s">
        <v>153</v>
      </c>
      <c r="C41" s="50"/>
      <c r="D41" s="22"/>
      <c r="E41" s="18"/>
      <c r="F41" s="55"/>
      <c r="G41" s="56"/>
      <c r="H41" s="57">
        <f t="shared" si="3"/>
        <v>0</v>
      </c>
    </row>
    <row r="42" spans="1:8" s="51" customFormat="1" ht="12.75">
      <c r="A42" s="23"/>
      <c r="B42" s="52" t="s">
        <v>252</v>
      </c>
      <c r="C42" s="50" t="s">
        <v>28</v>
      </c>
      <c r="D42" s="22"/>
      <c r="E42" s="18">
        <v>1</v>
      </c>
      <c r="F42" s="55"/>
      <c r="G42" s="56"/>
      <c r="H42" s="57">
        <f>E42*F42</f>
        <v>0</v>
      </c>
    </row>
    <row r="43" spans="1:8" s="51" customFormat="1" ht="12.75">
      <c r="A43" s="23"/>
      <c r="B43" s="52" t="s">
        <v>40</v>
      </c>
      <c r="C43" s="50" t="s">
        <v>28</v>
      </c>
      <c r="D43" s="22"/>
      <c r="E43" s="18">
        <v>1</v>
      </c>
      <c r="F43" s="55"/>
      <c r="G43" s="56"/>
      <c r="H43" s="57">
        <f t="shared" si="3"/>
        <v>0</v>
      </c>
    </row>
    <row r="44" spans="1:8" s="51" customFormat="1" ht="12.75">
      <c r="A44" s="23"/>
      <c r="B44" s="52"/>
      <c r="C44" s="50"/>
      <c r="D44" s="22"/>
      <c r="E44" s="18"/>
      <c r="F44" s="55"/>
      <c r="G44" s="56"/>
      <c r="H44" s="57"/>
    </row>
    <row r="45" spans="1:8" s="51" customFormat="1" ht="12.75">
      <c r="A45" s="23" t="s">
        <v>188</v>
      </c>
      <c r="B45" s="72" t="s">
        <v>164</v>
      </c>
      <c r="C45" s="50"/>
      <c r="D45" s="22"/>
      <c r="E45" s="18"/>
      <c r="F45" s="55"/>
      <c r="G45" s="56"/>
      <c r="H45" s="57"/>
    </row>
    <row r="46" spans="1:8" s="51" customFormat="1" ht="12.75">
      <c r="A46" s="23"/>
      <c r="B46" s="52" t="s">
        <v>146</v>
      </c>
      <c r="C46" s="50" t="s">
        <v>28</v>
      </c>
      <c r="D46" s="22"/>
      <c r="E46" s="18">
        <v>1</v>
      </c>
      <c r="F46" s="55"/>
      <c r="G46" s="56"/>
      <c r="H46" s="57">
        <f t="shared" ref="H46:H47" si="4">E46*F46</f>
        <v>0</v>
      </c>
    </row>
    <row r="47" spans="1:8" s="51" customFormat="1" ht="12.75" hidden="1">
      <c r="A47" s="23"/>
      <c r="B47" s="52" t="s">
        <v>40</v>
      </c>
      <c r="C47" s="50" t="s">
        <v>28</v>
      </c>
      <c r="D47" s="22"/>
      <c r="E47" s="18"/>
      <c r="F47" s="55"/>
      <c r="G47" s="56"/>
      <c r="H47" s="57">
        <f t="shared" si="4"/>
        <v>0</v>
      </c>
    </row>
    <row r="48" spans="1:8" s="51" customFormat="1" ht="12.75">
      <c r="A48" s="23"/>
      <c r="B48" s="52"/>
      <c r="C48" s="50"/>
      <c r="D48" s="22"/>
      <c r="E48" s="18"/>
      <c r="F48" s="55"/>
      <c r="G48" s="56"/>
      <c r="H48" s="57"/>
    </row>
    <row r="49" spans="1:8" s="51" customFormat="1" ht="12.75">
      <c r="A49" s="23" t="s">
        <v>189</v>
      </c>
      <c r="B49" s="72" t="s">
        <v>114</v>
      </c>
      <c r="C49" s="50"/>
      <c r="D49" s="22"/>
      <c r="E49" s="18"/>
      <c r="F49" s="55"/>
      <c r="G49" s="56"/>
      <c r="H49" s="57"/>
    </row>
    <row r="50" spans="1:8" s="51" customFormat="1" ht="12.75">
      <c r="A50" s="23"/>
      <c r="B50" s="52" t="s">
        <v>58</v>
      </c>
      <c r="C50" s="50" t="s">
        <v>57</v>
      </c>
      <c r="D50" s="22"/>
      <c r="E50" s="18">
        <f>(E62+E64+E66)*6+(E63+E65)*3+(SUM(E80:E93)*5)</f>
        <v>139</v>
      </c>
      <c r="F50" s="55"/>
      <c r="G50" s="56"/>
      <c r="H50" s="57">
        <f t="shared" ref="H50:H99" si="5">E50*F50</f>
        <v>0</v>
      </c>
    </row>
    <row r="51" spans="1:8" s="51" customFormat="1" ht="12.75">
      <c r="A51" s="23"/>
      <c r="B51" s="52" t="s">
        <v>39</v>
      </c>
      <c r="C51" s="50" t="s">
        <v>57</v>
      </c>
      <c r="D51" s="22"/>
      <c r="E51" s="18">
        <f>(SUM(E96:E97))*15</f>
        <v>60</v>
      </c>
      <c r="F51" s="55"/>
      <c r="G51" s="56"/>
      <c r="H51" s="57">
        <f t="shared" si="5"/>
        <v>0</v>
      </c>
    </row>
    <row r="52" spans="1:8" s="51" customFormat="1" ht="12.75">
      <c r="A52" s="23"/>
      <c r="B52" s="52" t="s">
        <v>41</v>
      </c>
      <c r="C52" s="50" t="s">
        <v>57</v>
      </c>
      <c r="D52" s="22"/>
      <c r="E52" s="18">
        <f>(SUM(E70+E73))*10+(E71+E72)*3+(SUM(E76:E77))*20</f>
        <v>665</v>
      </c>
      <c r="F52" s="55"/>
      <c r="G52" s="56"/>
      <c r="H52" s="57">
        <f t="shared" si="5"/>
        <v>0</v>
      </c>
    </row>
    <row r="53" spans="1:8" s="51" customFormat="1" ht="12.75">
      <c r="A53" s="23"/>
      <c r="B53" s="52"/>
      <c r="C53" s="50"/>
      <c r="D53" s="22"/>
      <c r="E53" s="18"/>
      <c r="F53" s="55"/>
      <c r="G53" s="56"/>
      <c r="H53" s="57"/>
    </row>
    <row r="54" spans="1:8" s="51" customFormat="1" ht="12.75">
      <c r="A54" s="23"/>
      <c r="B54" s="72" t="s">
        <v>77</v>
      </c>
      <c r="C54" s="50"/>
      <c r="D54" s="22"/>
      <c r="E54" s="18"/>
      <c r="F54" s="55"/>
      <c r="G54" s="56"/>
      <c r="H54" s="57">
        <f t="shared" si="5"/>
        <v>0</v>
      </c>
    </row>
    <row r="55" spans="1:8" s="51" customFormat="1" ht="12.75" hidden="1">
      <c r="A55" s="23"/>
      <c r="B55" s="52" t="s">
        <v>79</v>
      </c>
      <c r="C55" s="50" t="s">
        <v>28</v>
      </c>
      <c r="D55" s="22"/>
      <c r="E55" s="18"/>
      <c r="F55" s="55"/>
      <c r="G55" s="56"/>
      <c r="H55" s="57">
        <f t="shared" si="5"/>
        <v>0</v>
      </c>
    </row>
    <row r="56" spans="1:8" s="51" customFormat="1" ht="12.75" hidden="1">
      <c r="A56" s="23"/>
      <c r="B56" s="52" t="s">
        <v>81</v>
      </c>
      <c r="C56" s="50" t="s">
        <v>28</v>
      </c>
      <c r="D56" s="22"/>
      <c r="E56" s="18"/>
      <c r="F56" s="55"/>
      <c r="G56" s="56"/>
      <c r="H56" s="57">
        <f t="shared" si="5"/>
        <v>0</v>
      </c>
    </row>
    <row r="57" spans="1:8" s="51" customFormat="1" ht="12.75" hidden="1">
      <c r="A57" s="23"/>
      <c r="B57" s="52" t="s">
        <v>80</v>
      </c>
      <c r="C57" s="50" t="s">
        <v>28</v>
      </c>
      <c r="D57" s="22"/>
      <c r="E57" s="18"/>
      <c r="F57" s="55"/>
      <c r="G57" s="56"/>
      <c r="H57" s="57">
        <f t="shared" ref="H57:H58" si="6">E57*F57</f>
        <v>0</v>
      </c>
    </row>
    <row r="58" spans="1:8" s="51" customFormat="1" ht="12.75" hidden="1">
      <c r="A58" s="23"/>
      <c r="B58" s="52" t="s">
        <v>169</v>
      </c>
      <c r="C58" s="50" t="s">
        <v>57</v>
      </c>
      <c r="D58" s="22"/>
      <c r="E58" s="18">
        <v>0</v>
      </c>
      <c r="F58" s="55"/>
      <c r="G58" s="56"/>
      <c r="H58" s="57">
        <f t="shared" si="6"/>
        <v>0</v>
      </c>
    </row>
    <row r="59" spans="1:8" s="51" customFormat="1" ht="12.75">
      <c r="A59" s="23"/>
      <c r="B59" s="52" t="s">
        <v>104</v>
      </c>
      <c r="C59" s="50" t="s">
        <v>57</v>
      </c>
      <c r="D59" s="22"/>
      <c r="E59" s="18">
        <v>30</v>
      </c>
      <c r="F59" s="55"/>
      <c r="G59" s="56"/>
      <c r="H59" s="57">
        <f t="shared" si="5"/>
        <v>0</v>
      </c>
    </row>
    <row r="60" spans="1:8" s="51" customFormat="1" ht="12.75">
      <c r="A60" s="23"/>
      <c r="B60" s="52"/>
      <c r="C60" s="50"/>
      <c r="D60" s="22"/>
      <c r="E60" s="18"/>
      <c r="F60" s="55"/>
      <c r="G60" s="56"/>
      <c r="H60" s="57">
        <f t="shared" si="5"/>
        <v>0</v>
      </c>
    </row>
    <row r="61" spans="1:8" s="51" customFormat="1" ht="12.75">
      <c r="A61" s="23" t="s">
        <v>190</v>
      </c>
      <c r="B61" s="72" t="s">
        <v>132</v>
      </c>
      <c r="C61" s="50"/>
      <c r="D61" s="22"/>
      <c r="E61" s="18"/>
      <c r="F61" s="55"/>
      <c r="G61" s="56"/>
      <c r="H61" s="57">
        <f t="shared" si="5"/>
        <v>0</v>
      </c>
    </row>
    <row r="62" spans="1:8" s="51" customFormat="1" ht="12.75">
      <c r="A62" s="23"/>
      <c r="B62" s="52" t="s">
        <v>43</v>
      </c>
      <c r="C62" s="50" t="s">
        <v>27</v>
      </c>
      <c r="D62" s="22"/>
      <c r="E62" s="18">
        <v>1</v>
      </c>
      <c r="F62" s="55"/>
      <c r="G62" s="56"/>
      <c r="H62" s="57">
        <f t="shared" ref="H62" si="7">E62*F62</f>
        <v>0</v>
      </c>
    </row>
    <row r="63" spans="1:8" s="51" customFormat="1" ht="12.75">
      <c r="A63" s="23"/>
      <c r="B63" s="52" t="s">
        <v>214</v>
      </c>
      <c r="C63" s="50" t="s">
        <v>27</v>
      </c>
      <c r="D63" s="22"/>
      <c r="E63" s="18">
        <v>1</v>
      </c>
      <c r="F63" s="55"/>
      <c r="G63" s="56"/>
      <c r="H63" s="57">
        <f t="shared" si="5"/>
        <v>0</v>
      </c>
    </row>
    <row r="64" spans="1:8" s="51" customFormat="1" ht="12.75">
      <c r="A64" s="23"/>
      <c r="B64" s="52" t="s">
        <v>42</v>
      </c>
      <c r="C64" s="50" t="s">
        <v>27</v>
      </c>
      <c r="D64" s="22"/>
      <c r="E64" s="18">
        <v>3</v>
      </c>
      <c r="F64" s="55"/>
      <c r="G64" s="56"/>
      <c r="H64" s="57">
        <f t="shared" ref="H64" si="8">E64*F64</f>
        <v>0</v>
      </c>
    </row>
    <row r="65" spans="1:8" s="51" customFormat="1" ht="12.75">
      <c r="A65" s="23"/>
      <c r="B65" s="52" t="s">
        <v>168</v>
      </c>
      <c r="C65" s="50" t="s">
        <v>27</v>
      </c>
      <c r="D65" s="22"/>
      <c r="E65" s="18">
        <v>1</v>
      </c>
      <c r="F65" s="55"/>
      <c r="G65" s="56"/>
      <c r="H65" s="57">
        <f t="shared" si="5"/>
        <v>0</v>
      </c>
    </row>
    <row r="66" spans="1:8" s="51" customFormat="1" ht="12.75">
      <c r="A66" s="23"/>
      <c r="B66" s="52" t="s">
        <v>83</v>
      </c>
      <c r="C66" s="50" t="s">
        <v>27</v>
      </c>
      <c r="D66" s="22"/>
      <c r="E66" s="18">
        <v>4</v>
      </c>
      <c r="F66" s="55"/>
      <c r="G66" s="56"/>
      <c r="H66" s="57">
        <f t="shared" si="5"/>
        <v>0</v>
      </c>
    </row>
    <row r="67" spans="1:8" s="51" customFormat="1" ht="12.75" hidden="1">
      <c r="A67" s="23"/>
      <c r="B67" s="52" t="s">
        <v>44</v>
      </c>
      <c r="C67" s="50" t="s">
        <v>27</v>
      </c>
      <c r="D67" s="22"/>
      <c r="E67" s="18"/>
      <c r="F67" s="55"/>
      <c r="G67" s="56"/>
      <c r="H67" s="57">
        <f t="shared" si="5"/>
        <v>0</v>
      </c>
    </row>
    <row r="68" spans="1:8" s="51" customFormat="1" ht="12.75" hidden="1">
      <c r="A68" s="23"/>
      <c r="B68" s="52" t="s">
        <v>45</v>
      </c>
      <c r="C68" s="50" t="s">
        <v>27</v>
      </c>
      <c r="D68" s="22"/>
      <c r="E68" s="18"/>
      <c r="F68" s="55"/>
      <c r="G68" s="56"/>
      <c r="H68" s="57">
        <f t="shared" si="5"/>
        <v>0</v>
      </c>
    </row>
    <row r="69" spans="1:8" s="51" customFormat="1" ht="12.75" hidden="1">
      <c r="A69" s="23"/>
      <c r="B69" s="52" t="s">
        <v>46</v>
      </c>
      <c r="C69" s="50" t="s">
        <v>27</v>
      </c>
      <c r="D69" s="22"/>
      <c r="E69" s="18"/>
      <c r="F69" s="55"/>
      <c r="G69" s="56"/>
      <c r="H69" s="57">
        <f t="shared" si="5"/>
        <v>0</v>
      </c>
    </row>
    <row r="70" spans="1:8" s="51" customFormat="1" ht="12.75">
      <c r="A70" s="23"/>
      <c r="B70" s="52" t="s">
        <v>48</v>
      </c>
      <c r="C70" s="50" t="s">
        <v>27</v>
      </c>
      <c r="D70" s="22"/>
      <c r="E70" s="18">
        <v>41</v>
      </c>
      <c r="F70" s="55"/>
      <c r="G70" s="56"/>
      <c r="H70" s="57">
        <f t="shared" si="5"/>
        <v>0</v>
      </c>
    </row>
    <row r="71" spans="1:8" s="51" customFormat="1" ht="12.75" hidden="1">
      <c r="A71" s="23"/>
      <c r="B71" s="52" t="s">
        <v>167</v>
      </c>
      <c r="C71" s="50" t="s">
        <v>27</v>
      </c>
      <c r="D71" s="22"/>
      <c r="E71" s="18">
        <v>81</v>
      </c>
      <c r="F71" s="55"/>
      <c r="G71" s="56"/>
      <c r="H71" s="57">
        <f t="shared" si="5"/>
        <v>0</v>
      </c>
    </row>
    <row r="72" spans="1:8" s="51" customFormat="1" ht="12.75" hidden="1">
      <c r="A72" s="23"/>
      <c r="B72" s="52" t="s">
        <v>215</v>
      </c>
      <c r="C72" s="50" t="s">
        <v>27</v>
      </c>
      <c r="D72" s="22"/>
      <c r="E72" s="18">
        <v>4</v>
      </c>
      <c r="F72" s="55"/>
      <c r="G72" s="56"/>
      <c r="H72" s="57">
        <f t="shared" ref="H72" si="9">E72*F72</f>
        <v>0</v>
      </c>
    </row>
    <row r="73" spans="1:8" s="51" customFormat="1" ht="12.75" hidden="1">
      <c r="A73" s="23"/>
      <c r="B73" s="52" t="s">
        <v>49</v>
      </c>
      <c r="C73" s="50" t="s">
        <v>27</v>
      </c>
      <c r="D73" s="22"/>
      <c r="E73" s="18"/>
      <c r="F73" s="55"/>
      <c r="G73" s="56"/>
      <c r="H73" s="57">
        <f t="shared" si="5"/>
        <v>0</v>
      </c>
    </row>
    <row r="74" spans="1:8" s="51" customFormat="1" ht="12.75" hidden="1">
      <c r="A74" s="23"/>
      <c r="B74" s="52" t="s">
        <v>87</v>
      </c>
      <c r="C74" s="50" t="s">
        <v>27</v>
      </c>
      <c r="D74" s="22"/>
      <c r="E74" s="18"/>
      <c r="F74" s="55"/>
      <c r="G74" s="56"/>
      <c r="H74" s="57">
        <f>E74*F75</f>
        <v>0</v>
      </c>
    </row>
    <row r="75" spans="1:8" s="51" customFormat="1" ht="12.75" hidden="1">
      <c r="A75" s="23"/>
      <c r="B75" s="52" t="s">
        <v>103</v>
      </c>
      <c r="C75" s="50" t="s">
        <v>27</v>
      </c>
      <c r="D75" s="22"/>
      <c r="E75" s="18"/>
      <c r="F75" s="55"/>
      <c r="G75" s="56"/>
      <c r="H75" s="57">
        <f>E75*F76</f>
        <v>0</v>
      </c>
    </row>
    <row r="76" spans="1:8" s="51" customFormat="1" ht="12.75" hidden="1">
      <c r="A76" s="23"/>
      <c r="B76" s="52" t="s">
        <v>50</v>
      </c>
      <c r="C76" s="50" t="s">
        <v>27</v>
      </c>
      <c r="D76" s="22"/>
      <c r="E76" s="18"/>
      <c r="F76" s="55"/>
      <c r="G76" s="56"/>
      <c r="H76" s="57">
        <f t="shared" ref="H76:H77" si="10">E76*F77</f>
        <v>0</v>
      </c>
    </row>
    <row r="77" spans="1:8" s="51" customFormat="1" ht="12.75" hidden="1">
      <c r="A77" s="23"/>
      <c r="B77" s="52" t="s">
        <v>51</v>
      </c>
      <c r="C77" s="50" t="s">
        <v>27</v>
      </c>
      <c r="D77" s="22"/>
      <c r="E77" s="18"/>
      <c r="F77" s="55"/>
      <c r="G77" s="56"/>
      <c r="H77" s="57">
        <f t="shared" si="10"/>
        <v>0</v>
      </c>
    </row>
    <row r="78" spans="1:8" s="51" customFormat="1" ht="12.75">
      <c r="A78" s="23"/>
      <c r="B78" s="52"/>
      <c r="C78" s="50"/>
      <c r="D78" s="22"/>
      <c r="E78" s="18"/>
      <c r="F78" s="55"/>
      <c r="G78" s="56"/>
      <c r="H78" s="57">
        <f t="shared" si="5"/>
        <v>0</v>
      </c>
    </row>
    <row r="79" spans="1:8" s="51" customFormat="1" ht="12.75">
      <c r="A79" s="23" t="s">
        <v>191</v>
      </c>
      <c r="B79" s="72" t="s">
        <v>52</v>
      </c>
      <c r="C79" s="50"/>
      <c r="D79" s="22"/>
      <c r="E79" s="18"/>
      <c r="F79" s="55"/>
      <c r="G79" s="56"/>
      <c r="H79" s="75">
        <f>SUM(H80:H93)</f>
        <v>0</v>
      </c>
    </row>
    <row r="80" spans="1:8" s="51" customFormat="1" ht="12.75">
      <c r="A80" s="23"/>
      <c r="B80" s="52" t="s">
        <v>151</v>
      </c>
      <c r="C80" s="50" t="s">
        <v>27</v>
      </c>
      <c r="D80" s="22"/>
      <c r="E80" s="18">
        <v>12</v>
      </c>
      <c r="F80" s="55"/>
      <c r="G80" s="56"/>
      <c r="H80" s="57">
        <f t="shared" si="5"/>
        <v>0</v>
      </c>
    </row>
    <row r="81" spans="1:8" s="51" customFormat="1" ht="12.75" hidden="1">
      <c r="A81" s="23"/>
      <c r="B81" s="52" t="s">
        <v>152</v>
      </c>
      <c r="C81" s="50" t="s">
        <v>27</v>
      </c>
      <c r="D81" s="22"/>
      <c r="E81" s="18"/>
      <c r="F81" s="55"/>
      <c r="G81" s="56"/>
      <c r="H81" s="57">
        <f t="shared" si="5"/>
        <v>0</v>
      </c>
    </row>
    <row r="82" spans="1:8" s="51" customFormat="1" ht="12.75" hidden="1">
      <c r="A82" s="23"/>
      <c r="B82" s="52" t="s">
        <v>17</v>
      </c>
      <c r="C82" s="50" t="s">
        <v>27</v>
      </c>
      <c r="D82" s="22"/>
      <c r="E82" s="18"/>
      <c r="F82" s="55"/>
      <c r="G82" s="56"/>
      <c r="H82" s="57">
        <f t="shared" si="5"/>
        <v>0</v>
      </c>
    </row>
    <row r="83" spans="1:8" s="51" customFormat="1" ht="12.75" hidden="1">
      <c r="A83" s="23"/>
      <c r="B83" s="52" t="s">
        <v>18</v>
      </c>
      <c r="C83" s="50" t="s">
        <v>27</v>
      </c>
      <c r="D83" s="22"/>
      <c r="E83" s="18"/>
      <c r="F83" s="55"/>
      <c r="G83" s="56"/>
      <c r="H83" s="57">
        <f t="shared" si="5"/>
        <v>0</v>
      </c>
    </row>
    <row r="84" spans="1:8" s="51" customFormat="1" ht="12.75" hidden="1">
      <c r="A84" s="23"/>
      <c r="B84" s="52" t="s">
        <v>97</v>
      </c>
      <c r="C84" s="50" t="s">
        <v>27</v>
      </c>
      <c r="D84" s="22"/>
      <c r="E84" s="18"/>
      <c r="F84" s="55"/>
      <c r="G84" s="56"/>
      <c r="H84" s="57">
        <f t="shared" si="5"/>
        <v>0</v>
      </c>
    </row>
    <row r="85" spans="1:8" s="51" customFormat="1" ht="12.75" hidden="1">
      <c r="A85" s="23"/>
      <c r="B85" s="52" t="s">
        <v>98</v>
      </c>
      <c r="C85" s="50" t="s">
        <v>27</v>
      </c>
      <c r="D85" s="22"/>
      <c r="E85" s="18"/>
      <c r="F85" s="55"/>
      <c r="G85" s="56"/>
      <c r="H85" s="57">
        <f t="shared" si="5"/>
        <v>0</v>
      </c>
    </row>
    <row r="86" spans="1:8" s="51" customFormat="1" ht="12.75" hidden="1">
      <c r="A86" s="23"/>
      <c r="B86" s="52" t="s">
        <v>54</v>
      </c>
      <c r="C86" s="50" t="s">
        <v>27</v>
      </c>
      <c r="D86" s="22"/>
      <c r="E86" s="18"/>
      <c r="F86" s="55"/>
      <c r="G86" s="56"/>
      <c r="H86" s="57">
        <f t="shared" si="5"/>
        <v>0</v>
      </c>
    </row>
    <row r="87" spans="1:8" s="51" customFormat="1" ht="12.75">
      <c r="A87" s="23"/>
      <c r="B87" s="52" t="s">
        <v>19</v>
      </c>
      <c r="C87" s="50" t="s">
        <v>27</v>
      </c>
      <c r="D87" s="22"/>
      <c r="E87" s="18">
        <v>5</v>
      </c>
      <c r="F87" s="55"/>
      <c r="G87" s="56"/>
      <c r="H87" s="57">
        <f t="shared" si="5"/>
        <v>0</v>
      </c>
    </row>
    <row r="88" spans="1:8" s="51" customFormat="1" ht="12.75" hidden="1">
      <c r="A88" s="23"/>
      <c r="B88" s="52" t="s">
        <v>20</v>
      </c>
      <c r="C88" s="50" t="s">
        <v>27</v>
      </c>
      <c r="D88" s="22"/>
      <c r="E88" s="18"/>
      <c r="F88" s="55"/>
      <c r="G88" s="56"/>
      <c r="H88" s="57">
        <f t="shared" si="5"/>
        <v>0</v>
      </c>
    </row>
    <row r="89" spans="1:8" s="51" customFormat="1" ht="12.75" hidden="1">
      <c r="A89" s="23"/>
      <c r="B89" s="52" t="s">
        <v>21</v>
      </c>
      <c r="C89" s="50" t="s">
        <v>27</v>
      </c>
      <c r="D89" s="22"/>
      <c r="E89" s="18"/>
      <c r="F89" s="55"/>
      <c r="G89" s="56"/>
      <c r="H89" s="57">
        <f t="shared" si="5"/>
        <v>0</v>
      </c>
    </row>
    <row r="90" spans="1:8" s="51" customFormat="1" ht="12.75" hidden="1">
      <c r="A90" s="23"/>
      <c r="B90" s="52" t="s">
        <v>99</v>
      </c>
      <c r="C90" s="50" t="s">
        <v>27</v>
      </c>
      <c r="D90" s="22"/>
      <c r="E90" s="18"/>
      <c r="F90" s="55"/>
      <c r="G90" s="56"/>
      <c r="H90" s="57">
        <f t="shared" si="5"/>
        <v>0</v>
      </c>
    </row>
    <row r="91" spans="1:8" s="51" customFormat="1" ht="12.75" hidden="1">
      <c r="A91" s="23"/>
      <c r="B91" s="52" t="s">
        <v>102</v>
      </c>
      <c r="C91" s="50" t="s">
        <v>27</v>
      </c>
      <c r="D91" s="22"/>
      <c r="E91" s="18"/>
      <c r="F91" s="55"/>
      <c r="G91" s="56"/>
      <c r="H91" s="57">
        <f t="shared" si="5"/>
        <v>0</v>
      </c>
    </row>
    <row r="92" spans="1:8" s="51" customFormat="1" ht="12.75" hidden="1">
      <c r="A92" s="23"/>
      <c r="B92" s="52" t="s">
        <v>55</v>
      </c>
      <c r="C92" s="50" t="s">
        <v>27</v>
      </c>
      <c r="D92" s="22"/>
      <c r="E92" s="18"/>
      <c r="F92" s="55"/>
      <c r="G92" s="56"/>
      <c r="H92" s="57">
        <f t="shared" si="5"/>
        <v>0</v>
      </c>
    </row>
    <row r="93" spans="1:8" s="51" customFormat="1" ht="12.75" hidden="1">
      <c r="A93" s="23"/>
      <c r="B93" s="52" t="s">
        <v>56</v>
      </c>
      <c r="C93" s="50" t="s">
        <v>27</v>
      </c>
      <c r="D93" s="22"/>
      <c r="E93" s="18"/>
      <c r="F93" s="55"/>
      <c r="G93" s="56"/>
      <c r="H93" s="57">
        <f t="shared" si="5"/>
        <v>0</v>
      </c>
    </row>
    <row r="94" spans="1:8" s="51" customFormat="1" ht="12.75">
      <c r="A94" s="23"/>
      <c r="B94" s="52"/>
      <c r="C94" s="50"/>
      <c r="D94" s="22"/>
      <c r="E94" s="18"/>
      <c r="F94" s="55"/>
      <c r="G94" s="56"/>
      <c r="H94" s="57">
        <f t="shared" si="5"/>
        <v>0</v>
      </c>
    </row>
    <row r="95" spans="1:8" s="28" customFormat="1" ht="12.75">
      <c r="A95" s="23" t="s">
        <v>192</v>
      </c>
      <c r="B95" s="72" t="s">
        <v>59</v>
      </c>
      <c r="C95" s="50"/>
      <c r="D95" s="22"/>
      <c r="E95" s="18"/>
      <c r="F95" s="55"/>
      <c r="G95" s="58"/>
      <c r="H95" s="57">
        <f t="shared" si="5"/>
        <v>0</v>
      </c>
    </row>
    <row r="96" spans="1:8" s="28" customFormat="1" ht="12.75">
      <c r="A96" s="23"/>
      <c r="B96" s="52" t="s">
        <v>14</v>
      </c>
      <c r="C96" s="25" t="s">
        <v>27</v>
      </c>
      <c r="D96" s="22"/>
      <c r="E96" s="18">
        <v>4</v>
      </c>
      <c r="F96" s="55"/>
      <c r="G96" s="58"/>
      <c r="H96" s="57">
        <f t="shared" si="5"/>
        <v>0</v>
      </c>
    </row>
    <row r="97" spans="1:8" s="28" customFormat="1" ht="12.75" hidden="1">
      <c r="A97" s="23"/>
      <c r="B97" s="52" t="s">
        <v>13</v>
      </c>
      <c r="C97" s="25" t="s">
        <v>27</v>
      </c>
      <c r="D97" s="22"/>
      <c r="E97" s="18"/>
      <c r="F97" s="55"/>
      <c r="G97" s="58"/>
      <c r="H97" s="57">
        <f t="shared" si="5"/>
        <v>0</v>
      </c>
    </row>
    <row r="98" spans="1:8" s="28" customFormat="1" ht="12.75" hidden="1">
      <c r="A98" s="23"/>
      <c r="B98" s="52" t="s">
        <v>15</v>
      </c>
      <c r="C98" s="25" t="s">
        <v>27</v>
      </c>
      <c r="D98" s="22"/>
      <c r="E98" s="18"/>
      <c r="F98" s="55"/>
      <c r="G98" s="58"/>
      <c r="H98" s="57">
        <f t="shared" si="5"/>
        <v>0</v>
      </c>
    </row>
    <row r="99" spans="1:8" s="51" customFormat="1" ht="12.75">
      <c r="A99" s="23"/>
      <c r="B99" s="52" t="s">
        <v>283</v>
      </c>
      <c r="C99" s="50" t="s">
        <v>57</v>
      </c>
      <c r="D99" s="22"/>
      <c r="E99" s="18">
        <v>50</v>
      </c>
      <c r="F99" s="55"/>
      <c r="G99" s="56"/>
      <c r="H99" s="57">
        <f t="shared" si="5"/>
        <v>0</v>
      </c>
    </row>
    <row r="100" spans="1:8" s="51" customFormat="1" ht="12.75">
      <c r="A100" s="23"/>
      <c r="B100" s="52"/>
      <c r="C100" s="50"/>
      <c r="D100" s="22"/>
      <c r="E100" s="18"/>
      <c r="F100" s="89"/>
      <c r="G100" s="56"/>
      <c r="H100" s="57">
        <f>E100*F98</f>
        <v>0</v>
      </c>
    </row>
    <row r="101" spans="1:8" s="28" customFormat="1" ht="12.75">
      <c r="A101" s="45" t="s">
        <v>194</v>
      </c>
      <c r="B101" s="46" t="s">
        <v>61</v>
      </c>
      <c r="C101" s="47"/>
      <c r="D101" s="22"/>
      <c r="E101" s="49"/>
      <c r="F101" s="68"/>
      <c r="G101" s="58"/>
      <c r="H101" s="54">
        <f>SUM(H102:H134)</f>
        <v>0</v>
      </c>
    </row>
    <row r="102" spans="1:8" s="51" customFormat="1" ht="12.75">
      <c r="A102" s="23" t="s">
        <v>195</v>
      </c>
      <c r="B102" s="72" t="s">
        <v>100</v>
      </c>
      <c r="C102" s="50"/>
      <c r="D102" s="22"/>
      <c r="E102" s="18"/>
      <c r="F102" s="55"/>
      <c r="G102" s="56"/>
      <c r="H102" s="57"/>
    </row>
    <row r="103" spans="1:8" s="51" customFormat="1" ht="12.75">
      <c r="A103" s="23"/>
      <c r="B103" s="52" t="s">
        <v>210</v>
      </c>
      <c r="C103" s="50" t="s">
        <v>57</v>
      </c>
      <c r="D103" s="22"/>
      <c r="E103" s="18">
        <v>38</v>
      </c>
      <c r="F103" s="55"/>
      <c r="G103" s="56"/>
      <c r="H103" s="57">
        <f>E103*F103</f>
        <v>0</v>
      </c>
    </row>
    <row r="104" spans="1:8" s="51" customFormat="1" ht="12.75">
      <c r="A104" s="23"/>
      <c r="B104" s="52" t="s">
        <v>36</v>
      </c>
      <c r="C104" s="50" t="s">
        <v>57</v>
      </c>
      <c r="D104" s="22"/>
      <c r="E104" s="18">
        <v>9</v>
      </c>
      <c r="F104" s="55"/>
      <c r="G104" s="56"/>
      <c r="H104" s="57">
        <f t="shared" ref="H104:H106" si="11">E104*F104</f>
        <v>0</v>
      </c>
    </row>
    <row r="105" spans="1:8" s="51" customFormat="1" ht="12.75" hidden="1">
      <c r="A105" s="23"/>
      <c r="B105" s="52" t="s">
        <v>37</v>
      </c>
      <c r="C105" s="50" t="s">
        <v>28</v>
      </c>
      <c r="D105" s="22"/>
      <c r="E105" s="18"/>
      <c r="F105" s="55"/>
      <c r="G105" s="56"/>
      <c r="H105" s="57">
        <f t="shared" si="11"/>
        <v>0</v>
      </c>
    </row>
    <row r="106" spans="1:8" s="51" customFormat="1" ht="12.75" hidden="1">
      <c r="A106" s="23"/>
      <c r="B106" s="52" t="s">
        <v>38</v>
      </c>
      <c r="C106" s="50" t="s">
        <v>57</v>
      </c>
      <c r="D106" s="22"/>
      <c r="E106" s="18">
        <v>0</v>
      </c>
      <c r="F106" s="55"/>
      <c r="G106" s="56"/>
      <c r="H106" s="57">
        <f t="shared" si="11"/>
        <v>0</v>
      </c>
    </row>
    <row r="107" spans="1:8" s="51" customFormat="1" ht="12.75">
      <c r="A107" s="23"/>
      <c r="B107" s="52"/>
      <c r="C107" s="50"/>
      <c r="D107" s="22"/>
      <c r="E107" s="18"/>
      <c r="F107" s="90"/>
      <c r="G107" s="56"/>
      <c r="H107" s="57">
        <f>E107*F106</f>
        <v>0</v>
      </c>
    </row>
    <row r="108" spans="1:8" s="51" customFormat="1" ht="12.75">
      <c r="A108" s="23" t="s">
        <v>196</v>
      </c>
      <c r="B108" s="72" t="s">
        <v>62</v>
      </c>
      <c r="C108" s="50"/>
      <c r="D108" s="22"/>
      <c r="E108" s="18"/>
      <c r="F108" s="55"/>
      <c r="G108" s="56"/>
      <c r="H108" s="57">
        <f t="shared" ref="H108:H133" si="12">E108*F108</f>
        <v>0</v>
      </c>
    </row>
    <row r="109" spans="1:8" s="51" customFormat="1" ht="12.75" hidden="1">
      <c r="A109" s="23"/>
      <c r="B109" s="52" t="s">
        <v>65</v>
      </c>
      <c r="C109" s="50" t="s">
        <v>57</v>
      </c>
      <c r="D109" s="22"/>
      <c r="E109" s="18"/>
      <c r="F109" s="55"/>
      <c r="G109" s="56"/>
      <c r="H109" s="57">
        <f t="shared" si="12"/>
        <v>0</v>
      </c>
    </row>
    <row r="110" spans="1:8" s="51" customFormat="1" ht="12.75" hidden="1">
      <c r="A110" s="23"/>
      <c r="B110" s="52" t="s">
        <v>63</v>
      </c>
      <c r="C110" s="50" t="s">
        <v>28</v>
      </c>
      <c r="D110" s="22"/>
      <c r="E110" s="18"/>
      <c r="F110" s="55"/>
      <c r="G110" s="56"/>
      <c r="H110" s="57">
        <f t="shared" si="12"/>
        <v>0</v>
      </c>
    </row>
    <row r="111" spans="1:8" s="51" customFormat="1" ht="12.75">
      <c r="A111" s="23"/>
      <c r="B111" s="52" t="s">
        <v>96</v>
      </c>
      <c r="C111" s="50" t="s">
        <v>28</v>
      </c>
      <c r="D111" s="22"/>
      <c r="E111" s="18">
        <v>1</v>
      </c>
      <c r="F111" s="55"/>
      <c r="G111" s="56"/>
      <c r="H111" s="57">
        <f t="shared" si="12"/>
        <v>0</v>
      </c>
    </row>
    <row r="112" spans="1:8" s="51" customFormat="1" ht="12.75">
      <c r="A112" s="23"/>
      <c r="B112" s="52" t="s">
        <v>16</v>
      </c>
      <c r="C112" s="50" t="s">
        <v>27</v>
      </c>
      <c r="D112" s="22"/>
      <c r="E112" s="18">
        <v>10</v>
      </c>
      <c r="F112" s="55"/>
      <c r="G112" s="56"/>
      <c r="H112" s="57">
        <f t="shared" ref="H112" si="13">E112*F112</f>
        <v>0</v>
      </c>
    </row>
    <row r="113" spans="1:8" s="51" customFormat="1" ht="12.75">
      <c r="A113" s="23"/>
      <c r="B113" s="52" t="s">
        <v>171</v>
      </c>
      <c r="C113" s="50" t="s">
        <v>27</v>
      </c>
      <c r="D113" s="22"/>
      <c r="E113" s="18">
        <v>5</v>
      </c>
      <c r="F113" s="55"/>
      <c r="G113" s="56"/>
      <c r="H113" s="57">
        <f t="shared" si="12"/>
        <v>0</v>
      </c>
    </row>
    <row r="114" spans="1:8" s="78" customFormat="1" ht="12.75">
      <c r="A114" s="23"/>
      <c r="B114" s="52" t="s">
        <v>183</v>
      </c>
      <c r="C114" s="50" t="s">
        <v>27</v>
      </c>
      <c r="D114" s="22"/>
      <c r="E114" s="18">
        <v>7</v>
      </c>
      <c r="F114" s="55"/>
      <c r="G114" s="56"/>
      <c r="H114" s="57">
        <f t="shared" si="12"/>
        <v>0</v>
      </c>
    </row>
    <row r="115" spans="1:8" s="51" customFormat="1" ht="12.75">
      <c r="A115" s="23"/>
      <c r="B115" s="52" t="s">
        <v>170</v>
      </c>
      <c r="C115" s="50" t="s">
        <v>57</v>
      </c>
      <c r="D115" s="22"/>
      <c r="E115" s="18">
        <f>(E112)*10</f>
        <v>100</v>
      </c>
      <c r="F115" s="55"/>
      <c r="G115" s="56"/>
      <c r="H115" s="57">
        <f>E115*F115</f>
        <v>0</v>
      </c>
    </row>
    <row r="116" spans="1:8" s="51" customFormat="1" ht="12.75" hidden="1">
      <c r="A116" s="23"/>
      <c r="B116" s="52" t="s">
        <v>66</v>
      </c>
      <c r="C116" s="50" t="s">
        <v>28</v>
      </c>
      <c r="D116" s="22"/>
      <c r="E116" s="18"/>
      <c r="F116" s="55"/>
      <c r="G116" s="56"/>
      <c r="H116" s="57">
        <f t="shared" si="12"/>
        <v>0</v>
      </c>
    </row>
    <row r="117" spans="1:8" s="51" customFormat="1" ht="12.75">
      <c r="A117" s="23"/>
      <c r="B117" s="52" t="s">
        <v>67</v>
      </c>
      <c r="C117" s="50" t="s">
        <v>28</v>
      </c>
      <c r="D117" s="22"/>
      <c r="E117" s="18">
        <f>E113+E112+E114</f>
        <v>22</v>
      </c>
      <c r="F117" s="55"/>
      <c r="G117" s="56"/>
      <c r="H117" s="57">
        <f t="shared" si="12"/>
        <v>0</v>
      </c>
    </row>
    <row r="118" spans="1:8" s="51" customFormat="1" ht="12.75">
      <c r="A118" s="23"/>
      <c r="B118" s="52"/>
      <c r="C118" s="50"/>
      <c r="D118" s="22"/>
      <c r="E118" s="18"/>
      <c r="F118" s="55"/>
      <c r="G118" s="56"/>
      <c r="H118" s="57">
        <f t="shared" si="12"/>
        <v>0</v>
      </c>
    </row>
    <row r="119" spans="1:8" s="51" customFormat="1" ht="12.75">
      <c r="A119" s="23" t="s">
        <v>197</v>
      </c>
      <c r="B119" s="72" t="s">
        <v>68</v>
      </c>
      <c r="C119" s="50"/>
      <c r="D119" s="22"/>
      <c r="E119" s="18"/>
      <c r="F119" s="55"/>
      <c r="G119" s="56"/>
      <c r="H119" s="57">
        <f t="shared" si="12"/>
        <v>0</v>
      </c>
    </row>
    <row r="120" spans="1:8" s="51" customFormat="1" ht="12.75">
      <c r="A120" s="23"/>
      <c r="B120" s="52" t="s">
        <v>148</v>
      </c>
      <c r="C120" s="50" t="s">
        <v>27</v>
      </c>
      <c r="D120" s="22"/>
      <c r="E120" s="18">
        <v>1</v>
      </c>
      <c r="F120" s="55"/>
      <c r="G120" s="56"/>
      <c r="H120" s="57">
        <f t="shared" si="12"/>
        <v>0</v>
      </c>
    </row>
    <row r="121" spans="1:8" s="51" customFormat="1" ht="12.75">
      <c r="A121" s="23"/>
      <c r="B121" s="52" t="s">
        <v>149</v>
      </c>
      <c r="C121" s="50" t="s">
        <v>27</v>
      </c>
      <c r="D121" s="22"/>
      <c r="E121" s="18">
        <v>1</v>
      </c>
      <c r="F121" s="55"/>
      <c r="G121" s="56"/>
      <c r="H121" s="57">
        <f>E121*F121</f>
        <v>0</v>
      </c>
    </row>
    <row r="122" spans="1:8" s="51" customFormat="1" ht="12.75">
      <c r="A122" s="23"/>
      <c r="B122" s="52" t="s">
        <v>172</v>
      </c>
      <c r="C122" s="50" t="s">
        <v>27</v>
      </c>
      <c r="D122" s="22"/>
      <c r="E122" s="18">
        <v>1</v>
      </c>
      <c r="F122" s="55"/>
      <c r="G122" s="56"/>
      <c r="H122" s="57">
        <f>E122*F122</f>
        <v>0</v>
      </c>
    </row>
    <row r="123" spans="1:8" s="51" customFormat="1" ht="12.75" hidden="1">
      <c r="A123" s="23"/>
      <c r="B123" s="52" t="s">
        <v>147</v>
      </c>
      <c r="C123" s="50" t="s">
        <v>27</v>
      </c>
      <c r="D123" s="22"/>
      <c r="E123" s="18"/>
      <c r="F123" s="55"/>
      <c r="G123" s="56"/>
      <c r="H123" s="57">
        <f t="shared" si="12"/>
        <v>0</v>
      </c>
    </row>
    <row r="124" spans="1:8" s="51" customFormat="1" ht="12.75">
      <c r="A124" s="23"/>
      <c r="B124" s="52" t="s">
        <v>69</v>
      </c>
      <c r="C124" s="50" t="s">
        <v>57</v>
      </c>
      <c r="D124" s="22"/>
      <c r="E124" s="18">
        <v>25</v>
      </c>
      <c r="F124" s="55"/>
      <c r="G124" s="56"/>
      <c r="H124" s="57">
        <f t="shared" si="12"/>
        <v>0</v>
      </c>
    </row>
    <row r="125" spans="1:8" s="51" customFormat="1" ht="12.75">
      <c r="A125" s="23"/>
      <c r="B125" s="52" t="s">
        <v>70</v>
      </c>
      <c r="C125" s="50" t="s">
        <v>57</v>
      </c>
      <c r="D125" s="22"/>
      <c r="E125" s="18">
        <v>15</v>
      </c>
      <c r="F125" s="55"/>
      <c r="G125" s="56"/>
      <c r="H125" s="57">
        <f t="shared" si="12"/>
        <v>0</v>
      </c>
    </row>
    <row r="126" spans="1:8" s="51" customFormat="1" ht="12.75">
      <c r="A126" s="23"/>
      <c r="B126" s="52" t="s">
        <v>71</v>
      </c>
      <c r="C126" s="50" t="s">
        <v>28</v>
      </c>
      <c r="D126" s="22"/>
      <c r="E126" s="18">
        <v>1</v>
      </c>
      <c r="F126" s="55"/>
      <c r="G126" s="56"/>
      <c r="H126" s="57">
        <f t="shared" si="12"/>
        <v>0</v>
      </c>
    </row>
    <row r="127" spans="1:8" s="51" customFormat="1" ht="12.75">
      <c r="A127" s="23"/>
      <c r="B127" s="52" t="s">
        <v>72</v>
      </c>
      <c r="C127" s="50" t="s">
        <v>28</v>
      </c>
      <c r="D127" s="22"/>
      <c r="E127" s="18">
        <v>1</v>
      </c>
      <c r="F127" s="55"/>
      <c r="G127" s="56"/>
      <c r="H127" s="57">
        <f t="shared" si="12"/>
        <v>0</v>
      </c>
    </row>
    <row r="128" spans="1:8" s="51" customFormat="1" ht="12.75">
      <c r="A128" s="23"/>
      <c r="B128" s="52"/>
      <c r="C128" s="50"/>
      <c r="D128" s="22"/>
      <c r="E128" s="18"/>
      <c r="F128" s="55"/>
      <c r="G128" s="56"/>
      <c r="H128" s="57">
        <f t="shared" si="12"/>
        <v>0</v>
      </c>
    </row>
    <row r="129" spans="1:8" s="51" customFormat="1" ht="12.75">
      <c r="A129" s="23" t="s">
        <v>198</v>
      </c>
      <c r="B129" s="72" t="s">
        <v>74</v>
      </c>
      <c r="C129" s="50"/>
      <c r="D129" s="22"/>
      <c r="E129" s="18"/>
      <c r="F129" s="55"/>
      <c r="G129" s="56"/>
      <c r="H129" s="57">
        <f t="shared" si="12"/>
        <v>0</v>
      </c>
    </row>
    <row r="130" spans="1:8" s="51" customFormat="1" ht="12.75">
      <c r="A130" s="23"/>
      <c r="B130" s="52" t="s">
        <v>173</v>
      </c>
      <c r="C130" s="50" t="s">
        <v>27</v>
      </c>
      <c r="D130" s="22"/>
      <c r="E130" s="18">
        <v>1</v>
      </c>
      <c r="F130" s="55"/>
      <c r="G130" s="56"/>
      <c r="H130" s="57">
        <f t="shared" ref="H130" si="14">E130*F130</f>
        <v>0</v>
      </c>
    </row>
    <row r="131" spans="1:8" s="51" customFormat="1" ht="12.75" hidden="1">
      <c r="A131" s="23"/>
      <c r="B131" s="52" t="s">
        <v>75</v>
      </c>
      <c r="C131" s="50" t="s">
        <v>27</v>
      </c>
      <c r="D131" s="22"/>
      <c r="E131" s="18"/>
      <c r="F131" s="55"/>
      <c r="G131" s="56"/>
      <c r="H131" s="57">
        <f t="shared" si="12"/>
        <v>0</v>
      </c>
    </row>
    <row r="132" spans="1:8" s="51" customFormat="1" ht="12.75" hidden="1">
      <c r="A132" s="23"/>
      <c r="B132" s="52" t="s">
        <v>76</v>
      </c>
      <c r="C132" s="50" t="s">
        <v>28</v>
      </c>
      <c r="D132" s="22"/>
      <c r="E132" s="18"/>
      <c r="F132" s="55"/>
      <c r="G132" s="56"/>
      <c r="H132" s="57">
        <f t="shared" si="12"/>
        <v>0</v>
      </c>
    </row>
    <row r="133" spans="1:8" s="51" customFormat="1" ht="12.75">
      <c r="A133" s="23"/>
      <c r="B133" s="52" t="s">
        <v>71</v>
      </c>
      <c r="C133" s="50" t="s">
        <v>28</v>
      </c>
      <c r="D133" s="22"/>
      <c r="E133" s="18">
        <v>1</v>
      </c>
      <c r="F133" s="55"/>
      <c r="G133" s="56"/>
      <c r="H133" s="57">
        <f t="shared" si="12"/>
        <v>0</v>
      </c>
    </row>
    <row r="134" spans="1:8" s="28" customFormat="1" ht="12.75">
      <c r="A134" s="23"/>
      <c r="B134" s="24"/>
      <c r="C134" s="25"/>
      <c r="D134" s="22"/>
      <c r="E134" s="18"/>
      <c r="F134" s="55"/>
      <c r="G134" s="58"/>
      <c r="H134" s="59">
        <f t="shared" ref="H134" si="15">F134*E134</f>
        <v>0</v>
      </c>
    </row>
    <row r="135" spans="1:8" s="28" customFormat="1" ht="12.75">
      <c r="A135" s="186" t="s">
        <v>202</v>
      </c>
      <c r="B135" s="187"/>
      <c r="C135" s="188"/>
      <c r="D135" s="31"/>
      <c r="E135" s="189"/>
      <c r="F135" s="191"/>
      <c r="G135" s="60"/>
      <c r="H135" s="61"/>
    </row>
    <row r="136" spans="1:8" s="28" customFormat="1" ht="12.75">
      <c r="A136" s="33"/>
      <c r="B136" s="32"/>
      <c r="C136" s="33"/>
      <c r="D136" s="34"/>
      <c r="E136" s="62"/>
      <c r="F136" s="69"/>
      <c r="G136" s="63"/>
      <c r="H136" s="44"/>
    </row>
    <row r="137" spans="1:8" s="28" customFormat="1" ht="12.75">
      <c r="A137" s="14" t="s">
        <v>1</v>
      </c>
      <c r="B137" s="180" t="str">
        <f>"Total HT BASE du lot "&amp;$B$5</f>
        <v>Total HT BASE du lot CFO-CFA</v>
      </c>
      <c r="C137" s="181"/>
      <c r="D137" s="181"/>
      <c r="E137" s="181"/>
      <c r="F137" s="182"/>
      <c r="G137" s="64"/>
      <c r="H137" s="65">
        <f>H13+H18+H101</f>
        <v>0</v>
      </c>
    </row>
    <row r="138" spans="1:8" s="28" customFormat="1" ht="12.75">
      <c r="A138" s="14" t="s">
        <v>1</v>
      </c>
      <c r="B138" s="180" t="str">
        <f>"Total TVA BASE du lot "&amp;$B$5</f>
        <v>Total TVA BASE du lot CFO-CFA</v>
      </c>
      <c r="C138" s="181"/>
      <c r="D138" s="181"/>
      <c r="E138" s="181"/>
      <c r="F138" s="182"/>
      <c r="G138" s="64"/>
      <c r="H138" s="65">
        <f>H137*0.2</f>
        <v>0</v>
      </c>
    </row>
    <row r="139" spans="1:8" s="28" customFormat="1" ht="12.75">
      <c r="A139" s="14" t="s">
        <v>1</v>
      </c>
      <c r="B139" s="180" t="str">
        <f>"Total TTC BASE du lot "&amp;$B$5</f>
        <v>Total TTC BASE du lot CFO-CFA</v>
      </c>
      <c r="C139" s="181"/>
      <c r="D139" s="181"/>
      <c r="E139" s="181"/>
      <c r="F139" s="182"/>
      <c r="G139" s="35"/>
      <c r="H139" s="65">
        <f>H138+H137</f>
        <v>0</v>
      </c>
    </row>
    <row r="140" spans="1:8" s="28" customFormat="1" ht="12.75">
      <c r="A140" s="33"/>
      <c r="B140" s="32"/>
      <c r="C140" s="33"/>
      <c r="D140" s="34"/>
      <c r="E140" s="62"/>
      <c r="F140" s="69"/>
      <c r="G140" s="63"/>
      <c r="H140" s="44"/>
    </row>
    <row r="141" spans="1:8" s="28" customFormat="1" ht="25.5">
      <c r="A141" s="77" t="s">
        <v>315</v>
      </c>
      <c r="B141" s="73"/>
      <c r="C141" s="87"/>
      <c r="D141" s="34"/>
      <c r="E141" s="73"/>
      <c r="F141" s="87"/>
      <c r="G141" s="31"/>
      <c r="H141" s="65"/>
    </row>
    <row r="142" spans="1:8" s="51" customFormat="1" ht="12.75">
      <c r="A142" s="23" t="s">
        <v>255</v>
      </c>
      <c r="B142" s="72" t="s">
        <v>52</v>
      </c>
      <c r="C142" s="50"/>
      <c r="D142" s="34"/>
      <c r="E142" s="18"/>
      <c r="F142" s="55"/>
      <c r="G142" s="56"/>
      <c r="H142" s="57">
        <f t="shared" ref="H142:H148" si="16">E142*F142</f>
        <v>0</v>
      </c>
    </row>
    <row r="143" spans="1:8" s="51" customFormat="1" ht="12.75">
      <c r="A143" s="23"/>
      <c r="B143" s="52" t="s">
        <v>58</v>
      </c>
      <c r="C143" s="50" t="s">
        <v>57</v>
      </c>
      <c r="D143" s="22"/>
      <c r="E143" s="18">
        <f>(SUM(E63:E69))*8+(SUM(E144:E148))*5</f>
        <v>162</v>
      </c>
      <c r="F143" s="55"/>
      <c r="G143" s="56"/>
      <c r="H143" s="57">
        <f t="shared" si="16"/>
        <v>0</v>
      </c>
    </row>
    <row r="144" spans="1:8" s="51" customFormat="1" ht="12.75">
      <c r="A144" s="23"/>
      <c r="B144" s="52" t="s">
        <v>19</v>
      </c>
      <c r="C144" s="50" t="s">
        <v>27</v>
      </c>
      <c r="D144" s="22"/>
      <c r="E144" s="18">
        <v>5</v>
      </c>
      <c r="F144" s="55"/>
      <c r="G144" s="56"/>
      <c r="H144" s="57">
        <f t="shared" si="16"/>
        <v>0</v>
      </c>
    </row>
    <row r="145" spans="1:8" s="51" customFormat="1" ht="12.75">
      <c r="A145" s="23"/>
      <c r="B145" s="52" t="s">
        <v>20</v>
      </c>
      <c r="C145" s="50" t="s">
        <v>27</v>
      </c>
      <c r="D145" s="22"/>
      <c r="E145" s="18">
        <v>3</v>
      </c>
      <c r="F145" s="55"/>
      <c r="G145" s="56"/>
      <c r="H145" s="57">
        <f t="shared" si="16"/>
        <v>0</v>
      </c>
    </row>
    <row r="146" spans="1:8" s="51" customFormat="1" ht="12.75">
      <c r="A146" s="23"/>
      <c r="B146" s="52" t="s">
        <v>102</v>
      </c>
      <c r="C146" s="50" t="s">
        <v>27</v>
      </c>
      <c r="D146" s="22"/>
      <c r="E146" s="18">
        <v>4</v>
      </c>
      <c r="F146" s="55"/>
      <c r="G146" s="56"/>
      <c r="H146" s="57">
        <f t="shared" si="16"/>
        <v>0</v>
      </c>
    </row>
    <row r="147" spans="1:8" s="51" customFormat="1" ht="12.75">
      <c r="A147" s="23"/>
      <c r="B147" s="52" t="s">
        <v>55</v>
      </c>
      <c r="C147" s="50" t="s">
        <v>27</v>
      </c>
      <c r="D147" s="22"/>
      <c r="E147" s="18">
        <v>3</v>
      </c>
      <c r="F147" s="55"/>
      <c r="G147" s="56"/>
      <c r="H147" s="57">
        <f t="shared" si="16"/>
        <v>0</v>
      </c>
    </row>
    <row r="148" spans="1:8" s="51" customFormat="1" ht="12.75">
      <c r="A148" s="23"/>
      <c r="B148" s="52" t="s">
        <v>56</v>
      </c>
      <c r="C148" s="50" t="s">
        <v>27</v>
      </c>
      <c r="D148" s="22"/>
      <c r="E148" s="18">
        <v>3</v>
      </c>
      <c r="F148" s="55"/>
      <c r="G148" s="56"/>
      <c r="H148" s="57">
        <f t="shared" si="16"/>
        <v>0</v>
      </c>
    </row>
    <row r="149" spans="1:8" s="28" customFormat="1" ht="25.5">
      <c r="A149" s="77" t="s">
        <v>315</v>
      </c>
      <c r="B149" s="180" t="str">
        <f>"Total HT OPTION PSA du lot "&amp;$B$5</f>
        <v>Total HT OPTION PSA du lot CFO-CFA</v>
      </c>
      <c r="C149" s="181"/>
      <c r="D149" s="181"/>
      <c r="E149" s="181"/>
      <c r="F149" s="182"/>
      <c r="G149" s="64"/>
      <c r="H149" s="65">
        <f>SUM(H142:H148)</f>
        <v>0</v>
      </c>
    </row>
    <row r="150" spans="1:8" s="28" customFormat="1" ht="25.5">
      <c r="A150" s="77" t="s">
        <v>315</v>
      </c>
      <c r="B150" s="180" t="str">
        <f>"Total TVA OPTION PSA du lot "&amp;$B$5</f>
        <v>Total TVA OPTION PSA du lot CFO-CFA</v>
      </c>
      <c r="C150" s="181"/>
      <c r="D150" s="181"/>
      <c r="E150" s="181"/>
      <c r="F150" s="182"/>
      <c r="G150" s="64"/>
      <c r="H150" s="65">
        <f>H149*0.2</f>
        <v>0</v>
      </c>
    </row>
    <row r="151" spans="1:8" s="28" customFormat="1" ht="25.5">
      <c r="A151" s="77" t="s">
        <v>315</v>
      </c>
      <c r="B151" s="180" t="str">
        <f>"Total TTC OPTION PSA du lot "&amp;$B$5</f>
        <v>Total TTC OPTION PSA du lot CFO-CFA</v>
      </c>
      <c r="C151" s="181"/>
      <c r="D151" s="181"/>
      <c r="E151" s="181"/>
      <c r="F151" s="182"/>
      <c r="G151" s="35"/>
      <c r="H151" s="65">
        <f>H150+H149</f>
        <v>0</v>
      </c>
    </row>
    <row r="152" spans="1:8" s="28" customFormat="1" ht="12.75">
      <c r="A152" s="51"/>
      <c r="F152" s="36"/>
    </row>
    <row r="153" spans="1:8" s="28" customFormat="1" ht="12.75">
      <c r="A153" s="51"/>
      <c r="F153" s="36"/>
    </row>
    <row r="154" spans="1:8" s="28" customFormat="1" ht="12.75">
      <c r="A154" s="51"/>
      <c r="F154" s="36"/>
    </row>
    <row r="155" spans="1:8" s="28" customFormat="1" ht="12.75">
      <c r="A155" s="51"/>
      <c r="F155" s="36"/>
    </row>
    <row r="156" spans="1:8" s="28" customFormat="1" ht="12.75">
      <c r="A156" s="51"/>
      <c r="F156" s="36"/>
    </row>
    <row r="157" spans="1:8" s="28" customFormat="1" ht="12.75">
      <c r="A157" s="51"/>
      <c r="F157" s="36"/>
    </row>
    <row r="158" spans="1:8" s="28" customFormat="1" ht="12.75">
      <c r="A158" s="51"/>
      <c r="F158" s="36"/>
    </row>
    <row r="159" spans="1:8" s="28" customFormat="1" ht="12.75">
      <c r="A159" s="51"/>
      <c r="F159" s="36"/>
    </row>
    <row r="160" spans="1:8" s="28" customFormat="1" ht="12.75">
      <c r="A160" s="51"/>
      <c r="F160" s="36"/>
    </row>
    <row r="161" spans="1:6" s="28" customFormat="1" ht="12.75">
      <c r="A161" s="51"/>
      <c r="F161" s="36"/>
    </row>
    <row r="162" spans="1:6" s="28" customFormat="1" ht="12.75">
      <c r="A162" s="51"/>
      <c r="F162" s="36"/>
    </row>
    <row r="163" spans="1:6" s="28" customFormat="1" ht="12.75">
      <c r="A163" s="51"/>
      <c r="F163" s="36"/>
    </row>
    <row r="164" spans="1:6" s="28" customFormat="1" ht="12.75">
      <c r="A164" s="51"/>
      <c r="F164" s="36"/>
    </row>
    <row r="165" spans="1:6" s="28" customFormat="1" ht="12.75">
      <c r="A165" s="51"/>
      <c r="F165" s="36"/>
    </row>
    <row r="166" spans="1:6" s="28" customFormat="1" ht="12.75">
      <c r="A166" s="51"/>
      <c r="F166" s="36"/>
    </row>
    <row r="167" spans="1:6" s="28" customFormat="1" ht="12.75">
      <c r="A167" s="51"/>
      <c r="F167" s="36"/>
    </row>
    <row r="168" spans="1:6" s="28" customFormat="1" ht="12.75">
      <c r="A168" s="51"/>
      <c r="F168" s="36"/>
    </row>
    <row r="169" spans="1:6" s="28" customFormat="1" ht="12.75">
      <c r="A169" s="51"/>
      <c r="F169" s="36"/>
    </row>
    <row r="170" spans="1:6" s="28" customFormat="1" ht="12.75">
      <c r="A170" s="51"/>
      <c r="F170" s="36"/>
    </row>
    <row r="171" spans="1:6" s="28" customFormat="1" ht="12.75">
      <c r="A171" s="51"/>
      <c r="F171" s="36"/>
    </row>
    <row r="172" spans="1:6" s="28" customFormat="1" ht="12.75">
      <c r="A172" s="51"/>
      <c r="F172" s="36"/>
    </row>
    <row r="173" spans="1:6" s="28" customFormat="1" ht="12.75">
      <c r="A173" s="51"/>
      <c r="F173" s="36"/>
    </row>
    <row r="174" spans="1:6" s="28" customFormat="1" ht="12.75">
      <c r="A174" s="51"/>
      <c r="F174" s="36"/>
    </row>
    <row r="175" spans="1:6" s="28" customFormat="1" ht="12.75">
      <c r="A175" s="51"/>
      <c r="F175" s="36"/>
    </row>
    <row r="176" spans="1:6" s="28" customFormat="1" ht="12.75">
      <c r="A176" s="51"/>
      <c r="F176" s="36"/>
    </row>
    <row r="177" spans="1:6" s="28" customFormat="1" ht="12.75">
      <c r="A177" s="51"/>
      <c r="F177" s="36"/>
    </row>
    <row r="178" spans="1:6" s="28" customFormat="1" ht="12.75">
      <c r="A178" s="51"/>
      <c r="F178" s="36"/>
    </row>
    <row r="179" spans="1:6" s="28" customFormat="1" ht="12.75">
      <c r="A179" s="51"/>
      <c r="F179" s="36"/>
    </row>
    <row r="180" spans="1:6" s="28" customFormat="1" ht="12.75">
      <c r="A180" s="51"/>
      <c r="F180" s="36"/>
    </row>
    <row r="181" spans="1:6" s="28" customFormat="1" ht="12.75">
      <c r="A181" s="51"/>
      <c r="F181" s="36"/>
    </row>
    <row r="182" spans="1:6" s="28" customFormat="1" ht="12.75">
      <c r="A182" s="51"/>
      <c r="F182" s="36"/>
    </row>
    <row r="183" spans="1:6" s="28" customFormat="1" ht="12.75">
      <c r="A183" s="51"/>
      <c r="F183" s="36"/>
    </row>
    <row r="184" spans="1:6" s="28" customFormat="1" ht="12.75">
      <c r="A184" s="51"/>
      <c r="F184" s="36"/>
    </row>
    <row r="185" spans="1:6" s="28" customFormat="1" ht="12.75">
      <c r="A185" s="51"/>
      <c r="F185" s="36"/>
    </row>
    <row r="186" spans="1:6" s="28" customFormat="1" ht="12.75">
      <c r="A186" s="51"/>
      <c r="F186" s="36"/>
    </row>
    <row r="187" spans="1:6" s="28" customFormat="1" ht="12.75">
      <c r="A187" s="51"/>
      <c r="F187" s="36"/>
    </row>
    <row r="188" spans="1:6" s="28" customFormat="1" ht="12.75">
      <c r="A188" s="51"/>
      <c r="F188" s="36"/>
    </row>
    <row r="189" spans="1:6" s="28" customFormat="1" ht="12.75">
      <c r="A189" s="51"/>
      <c r="F189" s="36"/>
    </row>
    <row r="190" spans="1:6" s="28" customFormat="1" ht="12.75">
      <c r="A190" s="51"/>
      <c r="F190" s="36"/>
    </row>
    <row r="191" spans="1:6" s="28" customFormat="1" ht="12.75">
      <c r="A191" s="51"/>
      <c r="F191" s="36"/>
    </row>
    <row r="192" spans="1:6" s="28" customFormat="1" ht="12.75">
      <c r="A192" s="51"/>
      <c r="F192" s="36"/>
    </row>
    <row r="193" spans="1:6" s="28" customFormat="1" ht="12.75">
      <c r="A193" s="51"/>
      <c r="F193" s="36"/>
    </row>
    <row r="194" spans="1:6" s="28" customFormat="1" ht="12.75">
      <c r="A194" s="51"/>
      <c r="F194" s="36"/>
    </row>
    <row r="195" spans="1:6" s="28" customFormat="1" ht="12.75">
      <c r="A195" s="51"/>
      <c r="F195" s="36"/>
    </row>
    <row r="196" spans="1:6" s="28" customFormat="1" ht="12.75">
      <c r="A196" s="51"/>
      <c r="F196" s="36"/>
    </row>
    <row r="197" spans="1:6" s="28" customFormat="1" ht="12.75">
      <c r="A197" s="51"/>
      <c r="F197" s="36"/>
    </row>
    <row r="198" spans="1:6" s="28" customFormat="1" ht="12.75">
      <c r="A198" s="51"/>
      <c r="F198" s="36"/>
    </row>
    <row r="199" spans="1:6" s="28" customFormat="1" ht="12.75">
      <c r="A199" s="51"/>
      <c r="F199" s="36"/>
    </row>
    <row r="200" spans="1:6" s="28" customFormat="1" ht="12.75">
      <c r="A200" s="51"/>
      <c r="F200" s="36"/>
    </row>
    <row r="201" spans="1:6" s="28" customFormat="1" ht="12.75">
      <c r="A201" s="51"/>
      <c r="F201" s="36"/>
    </row>
    <row r="202" spans="1:6" s="28" customFormat="1" ht="12.75">
      <c r="A202" s="51"/>
      <c r="F202" s="36"/>
    </row>
    <row r="203" spans="1:6" s="28" customFormat="1" ht="12.75">
      <c r="A203" s="51"/>
      <c r="F203" s="36"/>
    </row>
    <row r="204" spans="1:6" s="28" customFormat="1" ht="12.75">
      <c r="A204" s="51"/>
      <c r="F204" s="36"/>
    </row>
    <row r="205" spans="1:6" s="28" customFormat="1" ht="12.75">
      <c r="A205" s="51"/>
      <c r="F205" s="36"/>
    </row>
    <row r="206" spans="1:6" s="28" customFormat="1" ht="12.75">
      <c r="A206" s="51"/>
      <c r="F206" s="36"/>
    </row>
    <row r="207" spans="1:6" s="28" customFormat="1" ht="12.75">
      <c r="A207" s="51"/>
      <c r="F207" s="36"/>
    </row>
    <row r="208" spans="1:6" s="28" customFormat="1" ht="12.75">
      <c r="A208" s="51"/>
      <c r="F208" s="36"/>
    </row>
    <row r="209" spans="1:6" s="28" customFormat="1" ht="12.75">
      <c r="A209" s="51"/>
      <c r="F209" s="36"/>
    </row>
    <row r="210" spans="1:6" s="28" customFormat="1" ht="12.75">
      <c r="A210" s="51"/>
      <c r="F210" s="36"/>
    </row>
    <row r="211" spans="1:6" s="28" customFormat="1" ht="12.75">
      <c r="A211" s="51"/>
      <c r="F211" s="36"/>
    </row>
    <row r="212" spans="1:6" s="28" customFormat="1" ht="12.75">
      <c r="A212" s="51"/>
      <c r="F212" s="36"/>
    </row>
    <row r="213" spans="1:6" s="28" customFormat="1" ht="12.75">
      <c r="A213" s="51"/>
      <c r="F213" s="36"/>
    </row>
    <row r="214" spans="1:6" s="28" customFormat="1" ht="12.75">
      <c r="A214" s="51"/>
      <c r="F214" s="36"/>
    </row>
    <row r="215" spans="1:6" s="28" customFormat="1" ht="12.75">
      <c r="A215" s="51"/>
      <c r="F215" s="36"/>
    </row>
    <row r="216" spans="1:6" s="28" customFormat="1" ht="12.75">
      <c r="A216" s="51"/>
      <c r="F216" s="36"/>
    </row>
    <row r="217" spans="1:6" s="28" customFormat="1" ht="12.75">
      <c r="A217" s="51"/>
      <c r="F217" s="36"/>
    </row>
    <row r="218" spans="1:6" s="28" customFormat="1" ht="12.75">
      <c r="A218" s="51"/>
      <c r="F218" s="36"/>
    </row>
    <row r="219" spans="1:6" s="28" customFormat="1" ht="12.75">
      <c r="A219" s="51"/>
      <c r="F219" s="36"/>
    </row>
    <row r="220" spans="1:6" s="28" customFormat="1" ht="12.75">
      <c r="A220" s="51"/>
      <c r="F220" s="36"/>
    </row>
    <row r="221" spans="1:6" s="28" customFormat="1" ht="12.75">
      <c r="A221" s="51"/>
      <c r="F221" s="36"/>
    </row>
    <row r="222" spans="1:6" s="28" customFormat="1" ht="12.75">
      <c r="A222" s="51"/>
      <c r="F222" s="36"/>
    </row>
    <row r="223" spans="1:6" s="28" customFormat="1" ht="12.75">
      <c r="A223" s="51"/>
      <c r="F223" s="36"/>
    </row>
    <row r="224" spans="1:6" s="28" customFormat="1" ht="12.75">
      <c r="A224" s="51"/>
      <c r="F224" s="36"/>
    </row>
    <row r="225" spans="1:6" s="28" customFormat="1" ht="12.75">
      <c r="A225" s="51"/>
      <c r="F225" s="36"/>
    </row>
    <row r="226" spans="1:6" s="28" customFormat="1" ht="12.75">
      <c r="A226" s="51"/>
      <c r="F226" s="36"/>
    </row>
    <row r="227" spans="1:6" s="28" customFormat="1" ht="12.75">
      <c r="A227" s="51"/>
      <c r="F227" s="36"/>
    </row>
    <row r="228" spans="1:6" s="28" customFormat="1" ht="12.75">
      <c r="A228" s="51"/>
      <c r="F228" s="36"/>
    </row>
    <row r="229" spans="1:6" s="28" customFormat="1" ht="12.75">
      <c r="A229" s="51"/>
      <c r="F229" s="36"/>
    </row>
    <row r="230" spans="1:6" s="28" customFormat="1" ht="12.75">
      <c r="A230" s="51"/>
      <c r="F230" s="36"/>
    </row>
    <row r="231" spans="1:6" s="28" customFormat="1" ht="12.75">
      <c r="A231" s="51"/>
      <c r="F231" s="36"/>
    </row>
    <row r="232" spans="1:6" s="28" customFormat="1" ht="12.75">
      <c r="A232" s="51"/>
      <c r="F232" s="36"/>
    </row>
    <row r="233" spans="1:6" s="28" customFormat="1" ht="12.75">
      <c r="A233" s="51"/>
      <c r="F233" s="36"/>
    </row>
    <row r="234" spans="1:6" s="28" customFormat="1" ht="12.75">
      <c r="A234" s="51"/>
      <c r="F234" s="36"/>
    </row>
    <row r="235" spans="1:6" s="28" customFormat="1" ht="12.75">
      <c r="A235" s="51"/>
      <c r="F235" s="36"/>
    </row>
    <row r="236" spans="1:6" s="28" customFormat="1" ht="12.75">
      <c r="A236" s="51"/>
      <c r="F236" s="36"/>
    </row>
    <row r="237" spans="1:6" s="28" customFormat="1" ht="12.75">
      <c r="A237" s="51"/>
      <c r="F237" s="36"/>
    </row>
    <row r="238" spans="1:6" s="28" customFormat="1" ht="12.75">
      <c r="A238" s="51"/>
      <c r="F238" s="36"/>
    </row>
    <row r="239" spans="1:6" s="28" customFormat="1" ht="12.75">
      <c r="A239" s="51"/>
      <c r="F239" s="36"/>
    </row>
    <row r="240" spans="1:6" s="28" customFormat="1" ht="12.75">
      <c r="A240" s="51"/>
      <c r="F240" s="36"/>
    </row>
    <row r="241" spans="1:6" s="28" customFormat="1" ht="12.75">
      <c r="A241" s="51"/>
      <c r="F241" s="36"/>
    </row>
    <row r="242" spans="1:6" s="28" customFormat="1" ht="12.75">
      <c r="A242" s="51"/>
      <c r="F242" s="36"/>
    </row>
    <row r="243" spans="1:6" s="28" customFormat="1" ht="12.75">
      <c r="A243" s="51"/>
      <c r="F243" s="36"/>
    </row>
    <row r="244" spans="1:6" s="28" customFormat="1" ht="12.75">
      <c r="A244" s="51"/>
      <c r="F244" s="36"/>
    </row>
    <row r="245" spans="1:6" s="28" customFormat="1" ht="12.75">
      <c r="A245" s="51"/>
      <c r="F245" s="36"/>
    </row>
    <row r="246" spans="1:6" s="28" customFormat="1" ht="12.75">
      <c r="A246" s="51"/>
      <c r="F246" s="36"/>
    </row>
    <row r="247" spans="1:6" s="28" customFormat="1" ht="12.75">
      <c r="A247" s="51"/>
      <c r="F247" s="36"/>
    </row>
    <row r="248" spans="1:6" s="28" customFormat="1" ht="12.75">
      <c r="A248" s="51"/>
      <c r="F248" s="36"/>
    </row>
    <row r="249" spans="1:6" s="28" customFormat="1" ht="12.75">
      <c r="A249" s="51"/>
      <c r="F249" s="36"/>
    </row>
    <row r="250" spans="1:6" s="28" customFormat="1" ht="12.75">
      <c r="A250" s="51"/>
      <c r="F250" s="36"/>
    </row>
    <row r="251" spans="1:6" s="28" customFormat="1" ht="12.75">
      <c r="A251" s="51"/>
      <c r="F251" s="36"/>
    </row>
    <row r="252" spans="1:6" s="28" customFormat="1" ht="12.75">
      <c r="A252" s="51"/>
      <c r="F252" s="36"/>
    </row>
    <row r="253" spans="1:6" s="28" customFormat="1" ht="12.75">
      <c r="A253" s="51"/>
      <c r="F253" s="36"/>
    </row>
    <row r="254" spans="1:6" s="28" customFormat="1" ht="12.75">
      <c r="A254" s="51"/>
      <c r="F254" s="36"/>
    </row>
    <row r="255" spans="1:6" s="28" customFormat="1" ht="12.75">
      <c r="A255" s="51"/>
      <c r="F255" s="36"/>
    </row>
    <row r="256" spans="1:6" s="28" customFormat="1" ht="12.75">
      <c r="A256" s="51"/>
      <c r="F256" s="36"/>
    </row>
    <row r="257" spans="1:6" s="28" customFormat="1" ht="12.75">
      <c r="A257" s="51"/>
      <c r="F257" s="36"/>
    </row>
    <row r="258" spans="1:6" s="28" customFormat="1" ht="12.75">
      <c r="A258" s="51"/>
      <c r="F258" s="36"/>
    </row>
    <row r="259" spans="1:6" s="28" customFormat="1" ht="12.75">
      <c r="A259" s="51"/>
      <c r="F259" s="36"/>
    </row>
    <row r="260" spans="1:6" s="28" customFormat="1" ht="12.75">
      <c r="A260" s="51"/>
      <c r="F260" s="36"/>
    </row>
    <row r="261" spans="1:6" s="28" customFormat="1" ht="12.75">
      <c r="A261" s="51"/>
      <c r="F261" s="36"/>
    </row>
    <row r="262" spans="1:6" s="28" customFormat="1" ht="12.75">
      <c r="A262" s="51"/>
      <c r="F262" s="36"/>
    </row>
    <row r="263" spans="1:6" s="28" customFormat="1" ht="12.75">
      <c r="A263" s="51"/>
      <c r="F263" s="36"/>
    </row>
    <row r="264" spans="1:6" s="28" customFormat="1" ht="12.75">
      <c r="A264" s="51"/>
      <c r="F264" s="36"/>
    </row>
    <row r="265" spans="1:6" s="28" customFormat="1" ht="12.75">
      <c r="A265" s="51"/>
      <c r="F265" s="36"/>
    </row>
    <row r="266" spans="1:6" s="28" customFormat="1" ht="12.75">
      <c r="A266" s="51"/>
      <c r="F266" s="36"/>
    </row>
    <row r="267" spans="1:6" s="28" customFormat="1" ht="12.75">
      <c r="A267" s="51"/>
      <c r="F267" s="36"/>
    </row>
    <row r="268" spans="1:6" s="28" customFormat="1" ht="12.75">
      <c r="A268" s="51"/>
      <c r="F268" s="36"/>
    </row>
    <row r="269" spans="1:6" s="28" customFormat="1" ht="12.75">
      <c r="A269" s="51"/>
      <c r="F269" s="36"/>
    </row>
    <row r="270" spans="1:6" s="28" customFormat="1" ht="12.75">
      <c r="A270" s="51"/>
      <c r="F270" s="36"/>
    </row>
    <row r="271" spans="1:6" s="28" customFormat="1" ht="12.75">
      <c r="A271" s="51"/>
      <c r="F271" s="36"/>
    </row>
    <row r="272" spans="1:6" s="28" customFormat="1" ht="12.75">
      <c r="A272" s="51"/>
      <c r="F272" s="36"/>
    </row>
    <row r="273" spans="1:6" s="28" customFormat="1" ht="12.75">
      <c r="A273" s="51"/>
      <c r="F273" s="36"/>
    </row>
    <row r="274" spans="1:6" s="28" customFormat="1" ht="12.75">
      <c r="A274" s="51"/>
      <c r="F274" s="36"/>
    </row>
    <row r="275" spans="1:6" s="28" customFormat="1" ht="12.75">
      <c r="A275" s="51"/>
      <c r="F275" s="36"/>
    </row>
    <row r="276" spans="1:6" s="28" customFormat="1" ht="12.75">
      <c r="A276" s="51"/>
      <c r="F276" s="36"/>
    </row>
    <row r="277" spans="1:6" s="28" customFormat="1" ht="12.75">
      <c r="A277" s="51"/>
      <c r="F277" s="36"/>
    </row>
    <row r="278" spans="1:6" s="28" customFormat="1" ht="12.75">
      <c r="A278" s="51"/>
      <c r="F278" s="36"/>
    </row>
    <row r="279" spans="1:6" s="28" customFormat="1" ht="12.75">
      <c r="A279" s="51"/>
      <c r="F279" s="36"/>
    </row>
    <row r="280" spans="1:6" s="28" customFormat="1" ht="12.75">
      <c r="A280" s="51"/>
      <c r="F280" s="36"/>
    </row>
    <row r="281" spans="1:6" s="28" customFormat="1" ht="12.75">
      <c r="A281" s="51"/>
      <c r="F281" s="36"/>
    </row>
    <row r="282" spans="1:6" s="28" customFormat="1" ht="12.75">
      <c r="A282" s="51"/>
      <c r="F282" s="36"/>
    </row>
    <row r="283" spans="1:6" s="28" customFormat="1" ht="12.75">
      <c r="A283" s="51"/>
      <c r="F283" s="36"/>
    </row>
    <row r="284" spans="1:6" s="28" customFormat="1" ht="12.75">
      <c r="A284" s="51"/>
      <c r="F284" s="36"/>
    </row>
    <row r="285" spans="1:6" s="28" customFormat="1" ht="12.75">
      <c r="A285" s="51"/>
      <c r="F285" s="36"/>
    </row>
    <row r="286" spans="1:6" s="28" customFormat="1" ht="12.75">
      <c r="A286" s="51"/>
      <c r="F286" s="36"/>
    </row>
    <row r="287" spans="1:6" s="28" customFormat="1" ht="12.75">
      <c r="A287" s="51"/>
      <c r="F287" s="36"/>
    </row>
    <row r="288" spans="1:6" s="28" customFormat="1" ht="12.75">
      <c r="A288" s="51"/>
      <c r="F288" s="36"/>
    </row>
    <row r="289" spans="1:6" s="28" customFormat="1" ht="12.75">
      <c r="A289" s="51"/>
      <c r="F289" s="36"/>
    </row>
    <row r="290" spans="1:6" s="28" customFormat="1" ht="12.75">
      <c r="A290" s="51"/>
      <c r="F290" s="36"/>
    </row>
    <row r="291" spans="1:6" s="28" customFormat="1" ht="12.75">
      <c r="A291" s="51"/>
      <c r="F291" s="36"/>
    </row>
    <row r="292" spans="1:6" s="28" customFormat="1" ht="12.75">
      <c r="A292" s="51"/>
      <c r="F292" s="36"/>
    </row>
    <row r="293" spans="1:6" s="28" customFormat="1" ht="12.75">
      <c r="A293" s="51"/>
      <c r="F293" s="36"/>
    </row>
    <row r="294" spans="1:6" s="28" customFormat="1" ht="12.75">
      <c r="A294" s="51"/>
      <c r="F294" s="36"/>
    </row>
    <row r="295" spans="1:6" s="28" customFormat="1" ht="12.75">
      <c r="A295" s="51"/>
      <c r="F295" s="36"/>
    </row>
    <row r="296" spans="1:6" s="28" customFormat="1" ht="12.75">
      <c r="A296" s="51"/>
      <c r="F296" s="36"/>
    </row>
    <row r="297" spans="1:6" s="28" customFormat="1" ht="12.75">
      <c r="A297" s="51"/>
      <c r="F297" s="36"/>
    </row>
    <row r="298" spans="1:6" s="28" customFormat="1" ht="12.75">
      <c r="A298" s="51"/>
      <c r="F298" s="36"/>
    </row>
    <row r="299" spans="1:6" s="28" customFormat="1" ht="12.75">
      <c r="A299" s="51"/>
      <c r="F299" s="36"/>
    </row>
    <row r="300" spans="1:6" s="28" customFormat="1" ht="12.75">
      <c r="A300" s="51"/>
      <c r="F300" s="36"/>
    </row>
    <row r="301" spans="1:6" s="28" customFormat="1" ht="12.75">
      <c r="A301" s="51"/>
      <c r="F301" s="36"/>
    </row>
    <row r="302" spans="1:6" s="28" customFormat="1" ht="12.75">
      <c r="A302" s="51"/>
      <c r="F302" s="36"/>
    </row>
    <row r="303" spans="1:6" s="28" customFormat="1" ht="12.75">
      <c r="A303" s="51"/>
      <c r="F303" s="36"/>
    </row>
    <row r="304" spans="1:6" s="28" customFormat="1" ht="12.75">
      <c r="A304" s="51"/>
      <c r="F304" s="36"/>
    </row>
    <row r="305" spans="1:6" s="28" customFormat="1" ht="12.75">
      <c r="A305" s="51"/>
      <c r="F305" s="36"/>
    </row>
    <row r="306" spans="1:6" s="28" customFormat="1" ht="12.75">
      <c r="A306" s="51"/>
      <c r="F306" s="36"/>
    </row>
    <row r="307" spans="1:6" s="28" customFormat="1" ht="12.75">
      <c r="A307" s="51"/>
      <c r="F307" s="36"/>
    </row>
    <row r="308" spans="1:6" s="28" customFormat="1" ht="12.75">
      <c r="A308" s="51"/>
      <c r="F308" s="36"/>
    </row>
    <row r="309" spans="1:6" s="28" customFormat="1" ht="12.75">
      <c r="A309" s="51"/>
      <c r="F309" s="36"/>
    </row>
    <row r="310" spans="1:6" s="28" customFormat="1" ht="12.75">
      <c r="A310" s="51"/>
      <c r="F310" s="36"/>
    </row>
    <row r="311" spans="1:6" s="28" customFormat="1" ht="12.75">
      <c r="A311" s="51"/>
      <c r="F311" s="36"/>
    </row>
    <row r="312" spans="1:6" s="28" customFormat="1" ht="12.75">
      <c r="A312" s="51"/>
      <c r="F312" s="36"/>
    </row>
    <row r="313" spans="1:6" s="28" customFormat="1" ht="12.75">
      <c r="A313" s="51"/>
      <c r="F313" s="36"/>
    </row>
    <row r="314" spans="1:6" s="28" customFormat="1" ht="12.75">
      <c r="A314" s="51"/>
      <c r="F314" s="36"/>
    </row>
    <row r="315" spans="1:6" s="28" customFormat="1" ht="12.75">
      <c r="A315" s="51"/>
      <c r="F315" s="36"/>
    </row>
    <row r="316" spans="1:6" s="28" customFormat="1" ht="12.75">
      <c r="A316" s="51"/>
      <c r="F316" s="36"/>
    </row>
    <row r="317" spans="1:6" s="28" customFormat="1" ht="12.75">
      <c r="A317" s="51"/>
      <c r="F317" s="36"/>
    </row>
    <row r="318" spans="1:6" s="28" customFormat="1" ht="12.75">
      <c r="A318" s="51"/>
      <c r="F318" s="36"/>
    </row>
    <row r="319" spans="1:6" s="28" customFormat="1" ht="12.75">
      <c r="A319" s="51"/>
      <c r="F319" s="36"/>
    </row>
    <row r="320" spans="1:6" s="28" customFormat="1" ht="12.75">
      <c r="A320" s="51"/>
      <c r="F320" s="36"/>
    </row>
    <row r="321" spans="1:6" s="28" customFormat="1" ht="12.75">
      <c r="A321" s="51"/>
      <c r="F321" s="36"/>
    </row>
    <row r="322" spans="1:6" s="28" customFormat="1" ht="12.75">
      <c r="A322" s="51"/>
      <c r="F322" s="36"/>
    </row>
    <row r="323" spans="1:6" s="28" customFormat="1" ht="12.75">
      <c r="A323" s="51"/>
      <c r="F323" s="36"/>
    </row>
    <row r="324" spans="1:6" s="28" customFormat="1" ht="12.75">
      <c r="A324" s="51"/>
      <c r="F324" s="36"/>
    </row>
    <row r="325" spans="1:6" s="28" customFormat="1" ht="12.75">
      <c r="A325" s="51"/>
      <c r="F325" s="36"/>
    </row>
    <row r="326" spans="1:6" s="28" customFormat="1" ht="12.75">
      <c r="A326" s="51"/>
      <c r="F326" s="36"/>
    </row>
    <row r="327" spans="1:6" s="28" customFormat="1" ht="12.75">
      <c r="A327" s="51"/>
      <c r="F327" s="36"/>
    </row>
    <row r="328" spans="1:6" s="28" customFormat="1" ht="12.75">
      <c r="A328" s="51"/>
      <c r="F328" s="36"/>
    </row>
    <row r="329" spans="1:6" s="28" customFormat="1" ht="12.75">
      <c r="A329" s="51"/>
      <c r="F329" s="36"/>
    </row>
    <row r="330" spans="1:6" s="28" customFormat="1" ht="12.75">
      <c r="A330" s="51"/>
      <c r="F330" s="36"/>
    </row>
    <row r="331" spans="1:6" s="28" customFormat="1" ht="12.75">
      <c r="A331" s="51"/>
      <c r="F331" s="36"/>
    </row>
    <row r="332" spans="1:6" s="28" customFormat="1" ht="12.75">
      <c r="A332" s="51"/>
      <c r="F332" s="36"/>
    </row>
    <row r="333" spans="1:6" s="28" customFormat="1" ht="12.75">
      <c r="A333" s="51"/>
      <c r="F333" s="36"/>
    </row>
    <row r="334" spans="1:6" s="28" customFormat="1" ht="12.75">
      <c r="A334" s="51"/>
      <c r="F334" s="36"/>
    </row>
    <row r="335" spans="1:6" s="28" customFormat="1" ht="12.75">
      <c r="A335" s="51"/>
      <c r="F335" s="36"/>
    </row>
    <row r="336" spans="1:6" s="28" customFormat="1" ht="12.75">
      <c r="A336" s="51"/>
      <c r="F336" s="36"/>
    </row>
    <row r="337" spans="1:6" s="28" customFormat="1" ht="12.75">
      <c r="A337" s="51"/>
      <c r="F337" s="36"/>
    </row>
    <row r="338" spans="1:6" s="28" customFormat="1" ht="12.75">
      <c r="A338" s="51"/>
      <c r="F338" s="36"/>
    </row>
    <row r="339" spans="1:6" s="28" customFormat="1" ht="12.75">
      <c r="A339" s="51"/>
      <c r="F339" s="36"/>
    </row>
    <row r="340" spans="1:6" s="28" customFormat="1" ht="12.75">
      <c r="A340" s="51"/>
      <c r="F340" s="36"/>
    </row>
    <row r="341" spans="1:6" s="28" customFormat="1" ht="12.75">
      <c r="A341" s="51"/>
      <c r="F341" s="36"/>
    </row>
    <row r="342" spans="1:6" s="28" customFormat="1" ht="12.75">
      <c r="A342" s="51"/>
      <c r="F342" s="36"/>
    </row>
    <row r="343" spans="1:6" s="28" customFormat="1" ht="12.75">
      <c r="A343" s="51"/>
      <c r="F343" s="36"/>
    </row>
    <row r="344" spans="1:6" s="28" customFormat="1" ht="12.75">
      <c r="A344" s="51"/>
      <c r="F344" s="36"/>
    </row>
    <row r="345" spans="1:6" s="28" customFormat="1" ht="12.75">
      <c r="A345" s="51"/>
      <c r="F345" s="36"/>
    </row>
    <row r="346" spans="1:6" s="28" customFormat="1" ht="12.75">
      <c r="A346" s="51"/>
      <c r="F346" s="36"/>
    </row>
    <row r="347" spans="1:6" s="28" customFormat="1" ht="12.75">
      <c r="A347" s="51"/>
      <c r="F347" s="36"/>
    </row>
    <row r="348" spans="1:6" s="28" customFormat="1" ht="12.75">
      <c r="A348" s="51"/>
      <c r="F348" s="36"/>
    </row>
    <row r="349" spans="1:6" s="28" customFormat="1" ht="12.75">
      <c r="A349" s="51"/>
      <c r="F349" s="36"/>
    </row>
    <row r="350" spans="1:6" s="28" customFormat="1" ht="12.75">
      <c r="A350" s="51"/>
      <c r="F350" s="36"/>
    </row>
    <row r="351" spans="1:6" s="28" customFormat="1" ht="12.75">
      <c r="A351" s="51"/>
      <c r="F351" s="36"/>
    </row>
    <row r="352" spans="1:6" s="28" customFormat="1" ht="12.75">
      <c r="A352" s="51"/>
      <c r="F352" s="36"/>
    </row>
    <row r="353" spans="1:6" s="28" customFormat="1" ht="12.75">
      <c r="A353" s="51"/>
      <c r="F353" s="36"/>
    </row>
    <row r="354" spans="1:6" s="28" customFormat="1" ht="12.75">
      <c r="A354" s="51"/>
      <c r="F354" s="36"/>
    </row>
    <row r="355" spans="1:6" s="28" customFormat="1" ht="12.75">
      <c r="A355" s="51"/>
      <c r="F355" s="36"/>
    </row>
    <row r="356" spans="1:6" s="28" customFormat="1" ht="12.75">
      <c r="A356" s="51"/>
      <c r="F356" s="36"/>
    </row>
    <row r="357" spans="1:6" s="28" customFormat="1" ht="12.75">
      <c r="A357" s="51"/>
      <c r="F357" s="36"/>
    </row>
    <row r="358" spans="1:6" s="28" customFormat="1" ht="12.75">
      <c r="A358" s="51"/>
      <c r="F358" s="36"/>
    </row>
    <row r="359" spans="1:6" s="28" customFormat="1" ht="12.75">
      <c r="A359" s="51"/>
      <c r="F359" s="36"/>
    </row>
    <row r="360" spans="1:6" s="28" customFormat="1" ht="12.75">
      <c r="A360" s="51"/>
      <c r="F360" s="36"/>
    </row>
    <row r="361" spans="1:6" s="28" customFormat="1" ht="12.75">
      <c r="A361" s="51"/>
      <c r="F361" s="36"/>
    </row>
    <row r="362" spans="1:6" s="28" customFormat="1" ht="12.75">
      <c r="A362" s="51"/>
      <c r="F362" s="36"/>
    </row>
    <row r="363" spans="1:6" s="28" customFormat="1" ht="12.75">
      <c r="A363" s="51"/>
      <c r="F363" s="36"/>
    </row>
    <row r="364" spans="1:6" s="28" customFormat="1" ht="12.75">
      <c r="A364" s="51"/>
      <c r="F364" s="36"/>
    </row>
    <row r="365" spans="1:6" s="28" customFormat="1" ht="12.75">
      <c r="A365" s="51"/>
      <c r="F365" s="36"/>
    </row>
    <row r="366" spans="1:6" s="28" customFormat="1" ht="12.75">
      <c r="A366" s="51"/>
      <c r="F366" s="36"/>
    </row>
    <row r="367" spans="1:6" s="28" customFormat="1" ht="12.75">
      <c r="A367" s="51"/>
      <c r="F367" s="36"/>
    </row>
    <row r="368" spans="1:6" s="28" customFormat="1" ht="12.75">
      <c r="A368" s="51"/>
      <c r="F368" s="36"/>
    </row>
    <row r="369" spans="1:6" s="28" customFormat="1" ht="12.75">
      <c r="A369" s="51"/>
      <c r="F369" s="36"/>
    </row>
    <row r="370" spans="1:6" s="28" customFormat="1" ht="12.75">
      <c r="A370" s="51"/>
      <c r="F370" s="36"/>
    </row>
    <row r="371" spans="1:6" s="28" customFormat="1" ht="12.75">
      <c r="A371" s="51"/>
      <c r="F371" s="36"/>
    </row>
    <row r="372" spans="1:6" s="28" customFormat="1" ht="12.75">
      <c r="A372" s="51"/>
      <c r="F372" s="36"/>
    </row>
    <row r="373" spans="1:6" s="28" customFormat="1" ht="12.75">
      <c r="A373" s="51"/>
      <c r="F373" s="36"/>
    </row>
    <row r="374" spans="1:6" s="28" customFormat="1" ht="12.75">
      <c r="A374" s="51"/>
      <c r="F374" s="36"/>
    </row>
    <row r="375" spans="1:6" s="28" customFormat="1" ht="12.75">
      <c r="A375" s="51"/>
      <c r="F375" s="36"/>
    </row>
    <row r="376" spans="1:6" s="28" customFormat="1" ht="12.75">
      <c r="A376" s="51"/>
      <c r="F376" s="36"/>
    </row>
    <row r="377" spans="1:6" s="28" customFormat="1" ht="12.75">
      <c r="A377" s="51"/>
      <c r="F377" s="36"/>
    </row>
    <row r="378" spans="1:6" s="28" customFormat="1" ht="12.75">
      <c r="A378" s="51"/>
      <c r="F378" s="36"/>
    </row>
    <row r="379" spans="1:6" s="28" customFormat="1" ht="12.75">
      <c r="A379" s="51"/>
      <c r="F379" s="36"/>
    </row>
    <row r="380" spans="1:6" s="28" customFormat="1" ht="12.75">
      <c r="A380" s="51"/>
      <c r="F380" s="36"/>
    </row>
    <row r="381" spans="1:6" s="28" customFormat="1" ht="12.75">
      <c r="A381" s="51"/>
      <c r="F381" s="36"/>
    </row>
    <row r="382" spans="1:6" s="28" customFormat="1" ht="12.75">
      <c r="A382" s="51"/>
      <c r="F382" s="36"/>
    </row>
    <row r="383" spans="1:6" s="28" customFormat="1" ht="12.75">
      <c r="A383" s="51"/>
      <c r="F383" s="36"/>
    </row>
    <row r="384" spans="1:6" s="28" customFormat="1" ht="12.75">
      <c r="A384" s="51"/>
      <c r="F384" s="36"/>
    </row>
    <row r="385" spans="1:6" s="28" customFormat="1" ht="12.75">
      <c r="A385" s="51"/>
      <c r="F385" s="36"/>
    </row>
    <row r="386" spans="1:6" s="28" customFormat="1" ht="12.75">
      <c r="A386" s="51"/>
      <c r="F386" s="36"/>
    </row>
    <row r="387" spans="1:6" s="28" customFormat="1" ht="12.75">
      <c r="A387" s="51"/>
      <c r="F387" s="36"/>
    </row>
    <row r="388" spans="1:6" s="28" customFormat="1" ht="12.75">
      <c r="A388" s="51"/>
      <c r="F388" s="36"/>
    </row>
    <row r="389" spans="1:6" s="28" customFormat="1" ht="12.75">
      <c r="A389" s="51"/>
      <c r="F389" s="36"/>
    </row>
    <row r="390" spans="1:6" s="28" customFormat="1" ht="12.75">
      <c r="A390" s="51"/>
      <c r="F390" s="36"/>
    </row>
    <row r="391" spans="1:6" s="28" customFormat="1" ht="12.75">
      <c r="A391" s="51"/>
      <c r="F391" s="36"/>
    </row>
    <row r="392" spans="1:6" s="28" customFormat="1" ht="12.75">
      <c r="A392" s="51"/>
      <c r="F392" s="36"/>
    </row>
    <row r="393" spans="1:6" s="28" customFormat="1" ht="12.75">
      <c r="A393" s="51"/>
      <c r="F393" s="36"/>
    </row>
    <row r="394" spans="1:6" s="28" customFormat="1" ht="12.75">
      <c r="A394" s="51"/>
      <c r="F394" s="36"/>
    </row>
    <row r="395" spans="1:6" s="28" customFormat="1" ht="12.75">
      <c r="A395" s="51"/>
      <c r="F395" s="36"/>
    </row>
    <row r="396" spans="1:6" s="28" customFormat="1" ht="12.75">
      <c r="A396" s="51"/>
      <c r="F396" s="36"/>
    </row>
    <row r="397" spans="1:6" s="28" customFormat="1" ht="12.75">
      <c r="A397" s="51"/>
      <c r="F397" s="36"/>
    </row>
    <row r="398" spans="1:6" s="28" customFormat="1" ht="12.75">
      <c r="A398" s="51"/>
      <c r="F398" s="36"/>
    </row>
    <row r="399" spans="1:6" s="28" customFormat="1" ht="12.75">
      <c r="A399" s="51"/>
      <c r="F399" s="36"/>
    </row>
    <row r="400" spans="1:6" s="28" customFormat="1" ht="12.75">
      <c r="A400" s="51"/>
      <c r="F400" s="36"/>
    </row>
    <row r="401" spans="1:6" s="28" customFormat="1" ht="12.75">
      <c r="A401" s="51"/>
      <c r="F401" s="36"/>
    </row>
    <row r="402" spans="1:6" s="28" customFormat="1" ht="12.75">
      <c r="A402" s="51"/>
      <c r="F402" s="36"/>
    </row>
    <row r="403" spans="1:6" s="28" customFormat="1" ht="12.75">
      <c r="A403" s="51"/>
      <c r="F403" s="36"/>
    </row>
    <row r="404" spans="1:6" s="28" customFormat="1" ht="12.75">
      <c r="A404" s="51"/>
      <c r="F404" s="36"/>
    </row>
    <row r="405" spans="1:6" s="28" customFormat="1" ht="12.75">
      <c r="A405" s="51"/>
      <c r="F405" s="36"/>
    </row>
    <row r="406" spans="1:6" s="28" customFormat="1" ht="12.75">
      <c r="A406" s="51"/>
      <c r="F406" s="36"/>
    </row>
    <row r="407" spans="1:6" s="28" customFormat="1" ht="12.75">
      <c r="A407" s="51"/>
      <c r="F407" s="36"/>
    </row>
    <row r="408" spans="1:6" s="28" customFormat="1" ht="12.75">
      <c r="A408" s="51"/>
      <c r="F408" s="36"/>
    </row>
    <row r="409" spans="1:6" s="28" customFormat="1" ht="12.75">
      <c r="A409" s="51"/>
      <c r="F409" s="36"/>
    </row>
    <row r="410" spans="1:6" s="28" customFormat="1" ht="12.75">
      <c r="A410" s="51"/>
      <c r="F410" s="36"/>
    </row>
    <row r="411" spans="1:6" s="28" customFormat="1" ht="12.75">
      <c r="A411" s="51"/>
      <c r="F411" s="36"/>
    </row>
    <row r="412" spans="1:6" s="28" customFormat="1" ht="12.75">
      <c r="A412" s="51"/>
      <c r="F412" s="36"/>
    </row>
    <row r="413" spans="1:6" s="28" customFormat="1" ht="12.75">
      <c r="A413" s="51"/>
      <c r="F413" s="36"/>
    </row>
    <row r="414" spans="1:6" s="28" customFormat="1" ht="12.75">
      <c r="A414" s="51"/>
      <c r="F414" s="36"/>
    </row>
    <row r="415" spans="1:6" s="28" customFormat="1" ht="12.75">
      <c r="A415" s="51"/>
      <c r="F415" s="36"/>
    </row>
    <row r="416" spans="1:6" s="28" customFormat="1" ht="12.75">
      <c r="A416" s="51"/>
      <c r="F416" s="36"/>
    </row>
    <row r="417" spans="1:6" s="28" customFormat="1" ht="12.75">
      <c r="A417" s="51"/>
      <c r="F417" s="36"/>
    </row>
    <row r="418" spans="1:6" s="28" customFormat="1" ht="12.75">
      <c r="A418" s="51"/>
      <c r="F418" s="36"/>
    </row>
    <row r="419" spans="1:6" s="28" customFormat="1" ht="12.75">
      <c r="A419" s="51"/>
      <c r="F419" s="36"/>
    </row>
    <row r="420" spans="1:6" s="28" customFormat="1" ht="12.75">
      <c r="A420" s="51"/>
      <c r="F420" s="36"/>
    </row>
    <row r="421" spans="1:6" s="28" customFormat="1" ht="12.75">
      <c r="A421" s="51"/>
      <c r="F421" s="36"/>
    </row>
    <row r="422" spans="1:6" s="28" customFormat="1" ht="12.75">
      <c r="A422" s="51"/>
      <c r="F422" s="36"/>
    </row>
    <row r="423" spans="1:6" s="28" customFormat="1" ht="12.75">
      <c r="A423" s="51"/>
      <c r="F423" s="36"/>
    </row>
    <row r="424" spans="1:6" s="28" customFormat="1" ht="12.75">
      <c r="A424" s="51"/>
      <c r="F424" s="36"/>
    </row>
    <row r="425" spans="1:6" s="28" customFormat="1" ht="12.75">
      <c r="A425" s="51"/>
      <c r="F425" s="36"/>
    </row>
    <row r="426" spans="1:6" s="28" customFormat="1" ht="12.75">
      <c r="A426" s="51"/>
      <c r="F426" s="36"/>
    </row>
    <row r="427" spans="1:6" s="28" customFormat="1" ht="12.75">
      <c r="A427" s="51"/>
      <c r="F427" s="36"/>
    </row>
    <row r="428" spans="1:6" s="28" customFormat="1" ht="12.75">
      <c r="A428" s="51"/>
      <c r="F428" s="36"/>
    </row>
    <row r="429" spans="1:6" s="28" customFormat="1" ht="12.75">
      <c r="A429" s="51"/>
      <c r="F429" s="36"/>
    </row>
    <row r="430" spans="1:6" s="28" customFormat="1" ht="12.75">
      <c r="A430" s="51"/>
      <c r="F430" s="36"/>
    </row>
    <row r="431" spans="1:6" s="28" customFormat="1" ht="12.75">
      <c r="A431" s="51"/>
      <c r="F431" s="36"/>
    </row>
    <row r="432" spans="1:6" s="28" customFormat="1" ht="12.75">
      <c r="A432" s="51"/>
      <c r="F432" s="36"/>
    </row>
    <row r="433" spans="1:6" s="28" customFormat="1" ht="12.75">
      <c r="A433" s="51"/>
      <c r="F433" s="36"/>
    </row>
    <row r="434" spans="1:6" s="28" customFormat="1" ht="12.75">
      <c r="A434" s="51"/>
      <c r="F434" s="36"/>
    </row>
    <row r="435" spans="1:6" s="28" customFormat="1" ht="12.75">
      <c r="A435" s="51"/>
      <c r="F435" s="36"/>
    </row>
    <row r="436" spans="1:6" s="28" customFormat="1" ht="12.75">
      <c r="A436" s="51"/>
      <c r="F436" s="36"/>
    </row>
    <row r="437" spans="1:6" s="28" customFormat="1" ht="12.75">
      <c r="A437" s="51"/>
      <c r="F437" s="36"/>
    </row>
    <row r="438" spans="1:6" s="28" customFormat="1" ht="12.75">
      <c r="A438" s="51"/>
      <c r="F438" s="36"/>
    </row>
    <row r="439" spans="1:6" s="28" customFormat="1" ht="12.75">
      <c r="A439" s="51"/>
      <c r="F439" s="36"/>
    </row>
    <row r="440" spans="1:6" s="28" customFormat="1" ht="12.75">
      <c r="A440" s="51"/>
      <c r="F440" s="36"/>
    </row>
    <row r="441" spans="1:6" s="28" customFormat="1" ht="12.75">
      <c r="A441" s="51"/>
      <c r="F441" s="36"/>
    </row>
    <row r="442" spans="1:6" s="28" customFormat="1" ht="12.75">
      <c r="A442" s="51"/>
      <c r="F442" s="36"/>
    </row>
    <row r="443" spans="1:6" s="28" customFormat="1" ht="12.75">
      <c r="A443" s="51"/>
      <c r="F443" s="36"/>
    </row>
    <row r="444" spans="1:6" s="28" customFormat="1" ht="12.75">
      <c r="A444" s="51"/>
      <c r="F444" s="36"/>
    </row>
    <row r="445" spans="1:6" s="28" customFormat="1" ht="12.75">
      <c r="A445" s="51"/>
      <c r="F445" s="36"/>
    </row>
    <row r="446" spans="1:6" s="28" customFormat="1" ht="12.75">
      <c r="A446" s="51"/>
      <c r="F446" s="36"/>
    </row>
    <row r="447" spans="1:6" s="28" customFormat="1" ht="12.75">
      <c r="A447" s="51"/>
      <c r="F447" s="36"/>
    </row>
    <row r="448" spans="1:6" s="28" customFormat="1" ht="12.75">
      <c r="A448" s="51"/>
      <c r="F448" s="36"/>
    </row>
    <row r="449" spans="1:6" s="28" customFormat="1" ht="12.75">
      <c r="A449" s="51"/>
      <c r="F449" s="36"/>
    </row>
    <row r="450" spans="1:6" s="28" customFormat="1" ht="12.75">
      <c r="A450" s="51"/>
      <c r="F450" s="36"/>
    </row>
    <row r="451" spans="1:6" s="28" customFormat="1" ht="12.75">
      <c r="A451" s="51"/>
      <c r="F451" s="36"/>
    </row>
    <row r="452" spans="1:6" s="28" customFormat="1" ht="12.75">
      <c r="A452" s="51"/>
      <c r="F452" s="36"/>
    </row>
  </sheetData>
  <mergeCells count="15">
    <mergeCell ref="B149:F149"/>
    <mergeCell ref="B150:F150"/>
    <mergeCell ref="B151:F151"/>
    <mergeCell ref="B139:F139"/>
    <mergeCell ref="A2:B3"/>
    <mergeCell ref="E2:H2"/>
    <mergeCell ref="E3:H3"/>
    <mergeCell ref="A4:B4"/>
    <mergeCell ref="F4:H4"/>
    <mergeCell ref="F5:H5"/>
    <mergeCell ref="A9:H9"/>
    <mergeCell ref="A135:C135"/>
    <mergeCell ref="E135:F135"/>
    <mergeCell ref="B137:F137"/>
    <mergeCell ref="B138:F138"/>
  </mergeCells>
  <conditionalFormatting sqref="A2 C2:D3 A4:D4 D5 A6:D8">
    <cfRule type="cellIs" dxfId="74" priority="63" operator="equal">
      <formula>0</formula>
    </cfRule>
  </conditionalFormatting>
  <conditionalFormatting sqref="A9:A10 G40:H40 A100:E100 G100:H100 A101:H102 F103:F106 A103:E107 G103:H107 A143:H148">
    <cfRule type="cellIs" dxfId="73" priority="60" operator="equal">
      <formula>0</formula>
    </cfRule>
  </conditionalFormatting>
  <conditionalFormatting sqref="A5:B5">
    <cfRule type="cellIs" dxfId="72" priority="9" operator="equal">
      <formula>0</formula>
    </cfRule>
  </conditionalFormatting>
  <conditionalFormatting sqref="A137:B139">
    <cfRule type="cellIs" dxfId="71" priority="55" operator="equal">
      <formula>0</formula>
    </cfRule>
  </conditionalFormatting>
  <conditionalFormatting sqref="A141:B141">
    <cfRule type="cellIs" dxfId="70" priority="18" operator="equal">
      <formula>0</formula>
    </cfRule>
  </conditionalFormatting>
  <conditionalFormatting sqref="A149:B151">
    <cfRule type="cellIs" dxfId="69" priority="3" operator="equal">
      <formula>0</formula>
    </cfRule>
  </conditionalFormatting>
  <conditionalFormatting sqref="A142:C142 E142:H142">
    <cfRule type="cellIs" dxfId="68" priority="23" operator="equal">
      <formula>0</formula>
    </cfRule>
  </conditionalFormatting>
  <conditionalFormatting sqref="A135:D136">
    <cfRule type="cellIs" dxfId="67" priority="56" operator="equal">
      <formula>0</formula>
    </cfRule>
  </conditionalFormatting>
  <conditionalFormatting sqref="A140:D140 D141:D142">
    <cfRule type="cellIs" dxfId="66" priority="16" operator="equal">
      <formula>0</formula>
    </cfRule>
  </conditionalFormatting>
  <conditionalFormatting sqref="A39:E40">
    <cfRule type="cellIs" dxfId="65" priority="7" operator="equal">
      <formula>0</formula>
    </cfRule>
  </conditionalFormatting>
  <conditionalFormatting sqref="A11:H38">
    <cfRule type="cellIs" dxfId="64" priority="11" operator="equal">
      <formula>0</formula>
    </cfRule>
  </conditionalFormatting>
  <conditionalFormatting sqref="A41:H99">
    <cfRule type="cellIs" dxfId="63" priority="2" operator="equal">
      <formula>0</formula>
    </cfRule>
  </conditionalFormatting>
  <conditionalFormatting sqref="A108:H134">
    <cfRule type="cellIs" dxfId="62" priority="1" operator="equal">
      <formula>0</formula>
    </cfRule>
  </conditionalFormatting>
  <conditionalFormatting sqref="E2:E8">
    <cfRule type="cellIs" dxfId="61" priority="58" operator="equal">
      <formula>0</formula>
    </cfRule>
  </conditionalFormatting>
  <conditionalFormatting sqref="E135 G135:H135">
    <cfRule type="cellIs" dxfId="60" priority="54" operator="equal">
      <formula>0</formula>
    </cfRule>
  </conditionalFormatting>
  <conditionalFormatting sqref="F4">
    <cfRule type="cellIs" dxfId="59" priority="59" operator="equal">
      <formula>0</formula>
    </cfRule>
  </conditionalFormatting>
  <conditionalFormatting sqref="F6:H8">
    <cfRule type="cellIs" dxfId="58" priority="64" operator="equal">
      <formula>0</formula>
    </cfRule>
  </conditionalFormatting>
  <conditionalFormatting sqref="F39:H39">
    <cfRule type="cellIs" dxfId="57" priority="6" operator="equal">
      <formula>0</formula>
    </cfRule>
  </conditionalFormatting>
  <conditionalFormatting sqref="G137:G139">
    <cfRule type="cellIs" dxfId="56" priority="53" operator="equal">
      <formula>0</formula>
    </cfRule>
  </conditionalFormatting>
  <conditionalFormatting sqref="G149:H151">
    <cfRule type="cellIs" dxfId="55" priority="29" operator="equal">
      <formula>0</formula>
    </cfRule>
  </conditionalFormatting>
  <conditionalFormatting sqref="H136:H140 G141:H141">
    <cfRule type="cellIs" dxfId="54" priority="17" operator="equal">
      <formula>0</formula>
    </cfRule>
  </conditionalFormatting>
  <printOptions horizontalCentered="1"/>
  <pageMargins left="0.31496062992125984" right="0.31496062992125984" top="0.74803149606299213" bottom="0.55118110236220474" header="0.31496062992125984" footer="0.31496062992125984"/>
  <pageSetup paperSize="9" scale="76" fitToHeight="2" orientation="portrait" r:id="rId1"/>
  <headerFooter>
    <oddFooter>&amp;L&amp;"Calibri,Normal"&amp;9&amp;K00-034&amp;A&amp;R&amp;"Calibri,Normal"&amp;9&amp;K00-034page &amp;P | &amp;N</oddFooter>
  </headerFooter>
  <rowBreaks count="1" manualBreakCount="1">
    <brk id="94"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66"/>
  <sheetViews>
    <sheetView view="pageBreakPreview" topLeftCell="A116" zoomScaleNormal="85" zoomScaleSheetLayoutView="100" workbookViewId="0">
      <selection activeCell="B163" sqref="B163:F163"/>
    </sheetView>
  </sheetViews>
  <sheetFormatPr baseColWidth="10" defaultColWidth="11" defaultRowHeight="15"/>
  <cols>
    <col min="1" max="1" width="7.625" style="70" customWidth="1"/>
    <col min="2" max="2" width="45.625" style="39" customWidth="1"/>
    <col min="3" max="3" width="7.875" style="39" customWidth="1"/>
    <col min="4" max="4" width="1.375" style="39" customWidth="1"/>
    <col min="5" max="5" width="12.125" style="39" customWidth="1"/>
    <col min="6" max="6" width="10.125" style="38" customWidth="1"/>
    <col min="7" max="7" width="1.375" style="39" customWidth="1"/>
    <col min="8" max="8" width="21.625" style="39" customWidth="1"/>
    <col min="9" max="16384" width="11" style="39"/>
  </cols>
  <sheetData>
    <row r="1" spans="1:8" ht="87" customHeight="1"/>
    <row r="2" spans="1:8" ht="55.5" customHeight="1">
      <c r="A2" s="167" t="s">
        <v>88</v>
      </c>
      <c r="B2" s="168"/>
      <c r="C2" s="26" t="s">
        <v>8</v>
      </c>
      <c r="D2" s="3"/>
      <c r="E2" s="173" t="str">
        <f>"Estimation du lot n° "&amp;A5&amp;" - 
"&amp;B5</f>
        <v>Estimation du lot n° 08 - 
CFO-CFA</v>
      </c>
      <c r="F2" s="174"/>
      <c r="G2" s="174"/>
      <c r="H2" s="174"/>
    </row>
    <row r="3" spans="1:8" ht="15.6" customHeight="1">
      <c r="A3" s="169"/>
      <c r="B3" s="170"/>
      <c r="C3" s="19" t="s">
        <v>281</v>
      </c>
      <c r="D3" s="1"/>
      <c r="E3" s="175"/>
      <c r="F3" s="176"/>
      <c r="G3" s="176"/>
      <c r="H3" s="176"/>
    </row>
    <row r="4" spans="1:8" ht="15.75">
      <c r="A4" s="171" t="s">
        <v>9</v>
      </c>
      <c r="B4" s="172"/>
      <c r="C4" s="27" t="s">
        <v>0</v>
      </c>
      <c r="D4" s="4"/>
      <c r="E4" s="16" t="s">
        <v>1</v>
      </c>
      <c r="F4" s="177">
        <f>H143</f>
        <v>0</v>
      </c>
      <c r="G4" s="178"/>
      <c r="H4" s="179"/>
    </row>
    <row r="5" spans="1:8">
      <c r="A5" s="81" t="s">
        <v>229</v>
      </c>
      <c r="B5" s="20" t="s">
        <v>11</v>
      </c>
      <c r="C5" s="21">
        <v>0</v>
      </c>
      <c r="D5" s="5"/>
      <c r="E5" s="17" t="s">
        <v>282</v>
      </c>
      <c r="F5" s="164">
        <f>H163</f>
        <v>0</v>
      </c>
      <c r="G5" s="165"/>
      <c r="H5" s="166"/>
    </row>
    <row r="6" spans="1:8">
      <c r="A6" s="43"/>
      <c r="B6" s="40"/>
      <c r="C6" s="41"/>
      <c r="D6" s="41"/>
      <c r="E6" s="42"/>
      <c r="F6" s="43"/>
      <c r="G6" s="41"/>
      <c r="H6" s="41"/>
    </row>
    <row r="7" spans="1:8">
      <c r="A7" s="8" t="s">
        <v>2</v>
      </c>
      <c r="B7" s="8" t="s">
        <v>3</v>
      </c>
      <c r="C7" s="8" t="s">
        <v>4</v>
      </c>
      <c r="D7" s="6"/>
      <c r="E7" s="15" t="s">
        <v>10</v>
      </c>
      <c r="F7" s="8" t="s">
        <v>5</v>
      </c>
      <c r="G7" s="6"/>
      <c r="H7" s="9" t="s">
        <v>6</v>
      </c>
    </row>
    <row r="8" spans="1:8">
      <c r="A8" s="43"/>
      <c r="B8" s="40"/>
      <c r="C8" s="43"/>
      <c r="D8" s="42"/>
      <c r="E8" s="42"/>
      <c r="F8" s="41"/>
      <c r="G8" s="42"/>
      <c r="H8" s="2"/>
    </row>
    <row r="9" spans="1:8" s="28" customFormat="1" ht="44.25" customHeight="1">
      <c r="A9" s="183" t="s">
        <v>7</v>
      </c>
      <c r="B9" s="184"/>
      <c r="C9" s="184"/>
      <c r="D9" s="184"/>
      <c r="E9" s="184"/>
      <c r="F9" s="184"/>
      <c r="G9" s="184"/>
      <c r="H9" s="185"/>
    </row>
    <row r="10" spans="1:8" s="28" customFormat="1" ht="12.75">
      <c r="A10" s="80"/>
      <c r="B10" s="29"/>
      <c r="C10" s="29"/>
      <c r="D10" s="30"/>
      <c r="E10" s="29"/>
      <c r="F10" s="67"/>
      <c r="G10" s="30"/>
      <c r="H10" s="29"/>
    </row>
    <row r="11" spans="1:8" s="28" customFormat="1" ht="12.75">
      <c r="A11" s="12"/>
      <c r="B11" s="13"/>
      <c r="C11" s="12"/>
      <c r="D11" s="7"/>
      <c r="E11" s="11"/>
      <c r="F11" s="11"/>
      <c r="G11" s="7"/>
      <c r="H11" s="10"/>
    </row>
    <row r="12" spans="1:8" s="28" customFormat="1" ht="18.75">
      <c r="A12" s="12"/>
      <c r="B12" s="66" t="s">
        <v>310</v>
      </c>
      <c r="C12" s="12"/>
      <c r="D12" s="7"/>
      <c r="E12" s="11"/>
      <c r="F12" s="11"/>
      <c r="G12" s="7"/>
      <c r="H12" s="10"/>
    </row>
    <row r="13" spans="1:8" s="28" customFormat="1" ht="12.75">
      <c r="A13" s="45" t="s">
        <v>110</v>
      </c>
      <c r="B13" s="46" t="s">
        <v>111</v>
      </c>
      <c r="C13" s="47"/>
      <c r="D13" s="7"/>
      <c r="E13" s="49"/>
      <c r="F13" s="68"/>
      <c r="G13" s="7"/>
      <c r="H13" s="54">
        <f>SUM(H14:H16)</f>
        <v>0</v>
      </c>
    </row>
    <row r="14" spans="1:8" s="51" customFormat="1" ht="12.75">
      <c r="A14" s="23" t="s">
        <v>240</v>
      </c>
      <c r="B14" s="52" t="s">
        <v>25</v>
      </c>
      <c r="C14" s="50" t="s">
        <v>28</v>
      </c>
      <c r="D14" s="7"/>
      <c r="E14" s="18">
        <v>1</v>
      </c>
      <c r="F14" s="55"/>
      <c r="G14" s="7"/>
      <c r="H14" s="57">
        <f>E14*F14</f>
        <v>0</v>
      </c>
    </row>
    <row r="15" spans="1:8" s="51" customFormat="1" ht="12.75">
      <c r="A15" s="23" t="s">
        <v>241</v>
      </c>
      <c r="B15" s="52" t="s">
        <v>112</v>
      </c>
      <c r="C15" s="50" t="s">
        <v>28</v>
      </c>
      <c r="D15" s="7"/>
      <c r="E15" s="18">
        <v>1</v>
      </c>
      <c r="F15" s="55"/>
      <c r="G15" s="7"/>
      <c r="H15" s="57">
        <f>E15*F15</f>
        <v>0</v>
      </c>
    </row>
    <row r="16" spans="1:8" s="51" customFormat="1" ht="12.75">
      <c r="A16" s="23" t="s">
        <v>242</v>
      </c>
      <c r="B16" s="52" t="s">
        <v>26</v>
      </c>
      <c r="C16" s="50" t="s">
        <v>28</v>
      </c>
      <c r="D16" s="7"/>
      <c r="E16" s="18">
        <v>1</v>
      </c>
      <c r="F16" s="55"/>
      <c r="G16" s="7"/>
      <c r="H16" s="57">
        <f>E16*F16</f>
        <v>0</v>
      </c>
    </row>
    <row r="17" spans="1:8" s="51" customFormat="1" ht="12.75">
      <c r="A17" s="23"/>
      <c r="B17" s="72"/>
      <c r="C17" s="50"/>
      <c r="D17" s="7"/>
      <c r="E17" s="18"/>
      <c r="F17" s="55"/>
      <c r="G17" s="7"/>
      <c r="H17" s="57"/>
    </row>
    <row r="18" spans="1:8" s="28" customFormat="1" ht="12.75">
      <c r="A18" s="45" t="s">
        <v>115</v>
      </c>
      <c r="B18" s="46" t="s">
        <v>12</v>
      </c>
      <c r="C18" s="47"/>
      <c r="D18" s="7"/>
      <c r="E18" s="49"/>
      <c r="F18" s="68"/>
      <c r="G18" s="7"/>
      <c r="H18" s="54">
        <f>SUM(H19:H86)+SUM(H102:H105)</f>
        <v>0</v>
      </c>
    </row>
    <row r="19" spans="1:8" s="51" customFormat="1" ht="12.75">
      <c r="A19" s="23" t="s">
        <v>116</v>
      </c>
      <c r="B19" s="52" t="s">
        <v>23</v>
      </c>
      <c r="C19" s="50" t="s">
        <v>28</v>
      </c>
      <c r="D19" s="7"/>
      <c r="E19" s="18">
        <v>1</v>
      </c>
      <c r="F19" s="55"/>
      <c r="G19" s="7"/>
      <c r="H19" s="57">
        <f>E19*F19</f>
        <v>0</v>
      </c>
    </row>
    <row r="20" spans="1:8" s="51" customFormat="1" ht="12.75">
      <c r="A20" s="23"/>
      <c r="B20" s="52"/>
      <c r="C20" s="50"/>
      <c r="D20" s="22"/>
      <c r="E20" s="18"/>
      <c r="F20" s="55"/>
      <c r="G20" s="56"/>
      <c r="H20" s="57"/>
    </row>
    <row r="21" spans="1:8" s="51" customFormat="1" ht="12.75">
      <c r="A21" s="23" t="s">
        <v>117</v>
      </c>
      <c r="B21" s="52" t="s">
        <v>29</v>
      </c>
      <c r="C21" s="50" t="s">
        <v>28</v>
      </c>
      <c r="D21" s="22"/>
      <c r="E21" s="18">
        <v>1</v>
      </c>
      <c r="F21" s="55"/>
      <c r="G21" s="56"/>
      <c r="H21" s="57">
        <f>E21*F21</f>
        <v>0</v>
      </c>
    </row>
    <row r="22" spans="1:8" s="51" customFormat="1" ht="12.75">
      <c r="A22" s="23"/>
      <c r="B22" s="52"/>
      <c r="C22" s="50"/>
      <c r="D22" s="22"/>
      <c r="E22" s="18"/>
      <c r="F22" s="55"/>
      <c r="G22" s="56"/>
      <c r="H22" s="57"/>
    </row>
    <row r="23" spans="1:8" s="51" customFormat="1" ht="12.75">
      <c r="A23" s="23" t="s">
        <v>243</v>
      </c>
      <c r="B23" s="72" t="s">
        <v>30</v>
      </c>
      <c r="C23" s="50"/>
      <c r="D23" s="22"/>
      <c r="E23" s="18"/>
      <c r="F23" s="55"/>
      <c r="G23" s="56"/>
      <c r="H23" s="57"/>
    </row>
    <row r="24" spans="1:8" s="51" customFormat="1" ht="12.75">
      <c r="A24" s="23"/>
      <c r="B24" s="52" t="s">
        <v>31</v>
      </c>
      <c r="C24" s="50" t="s">
        <v>28</v>
      </c>
      <c r="D24" s="22"/>
      <c r="E24" s="18">
        <v>1</v>
      </c>
      <c r="F24" s="55"/>
      <c r="G24" s="56"/>
      <c r="H24" s="57">
        <f>E24*F24</f>
        <v>0</v>
      </c>
    </row>
    <row r="25" spans="1:8" s="51" customFormat="1" ht="12.75">
      <c r="A25" s="23"/>
      <c r="B25" s="52" t="s">
        <v>32</v>
      </c>
      <c r="C25" s="50" t="s">
        <v>28</v>
      </c>
      <c r="D25" s="22"/>
      <c r="E25" s="18">
        <v>1</v>
      </c>
      <c r="F25" s="55"/>
      <c r="G25" s="56"/>
      <c r="H25" s="57">
        <f>E25*F25</f>
        <v>0</v>
      </c>
    </row>
    <row r="26" spans="1:8" s="51" customFormat="1" ht="12.75">
      <c r="A26" s="23"/>
      <c r="B26" s="52" t="s">
        <v>33</v>
      </c>
      <c r="C26" s="50" t="s">
        <v>28</v>
      </c>
      <c r="D26" s="22"/>
      <c r="E26" s="18">
        <v>1</v>
      </c>
      <c r="F26" s="55"/>
      <c r="G26" s="56"/>
      <c r="H26" s="57">
        <f>E26*F26</f>
        <v>0</v>
      </c>
    </row>
    <row r="27" spans="1:8" s="51" customFormat="1" ht="12.75">
      <c r="A27" s="23"/>
      <c r="B27" s="52"/>
      <c r="C27" s="50"/>
      <c r="D27" s="22"/>
      <c r="E27" s="18"/>
      <c r="F27" s="55"/>
      <c r="G27" s="56"/>
      <c r="H27" s="57"/>
    </row>
    <row r="28" spans="1:8" s="51" customFormat="1" ht="12.75">
      <c r="A28" s="23" t="s">
        <v>244</v>
      </c>
      <c r="B28" s="72" t="s">
        <v>150</v>
      </c>
      <c r="C28" s="50"/>
      <c r="D28" s="22"/>
      <c r="E28" s="18"/>
      <c r="F28" s="55"/>
      <c r="G28" s="56"/>
      <c r="H28" s="57"/>
    </row>
    <row r="29" spans="1:8" s="51" customFormat="1" ht="12.75">
      <c r="A29" s="23"/>
      <c r="B29" s="52" t="s">
        <v>211</v>
      </c>
      <c r="C29" s="50" t="s">
        <v>28</v>
      </c>
      <c r="D29" s="22"/>
      <c r="E29" s="18">
        <v>1</v>
      </c>
      <c r="F29" s="55"/>
      <c r="G29" s="56"/>
      <c r="H29" s="57">
        <f>E29*F29</f>
        <v>0</v>
      </c>
    </row>
    <row r="30" spans="1:8" s="51" customFormat="1" ht="12.75">
      <c r="A30" s="23"/>
      <c r="B30" s="52" t="s">
        <v>34</v>
      </c>
      <c r="C30" s="50" t="s">
        <v>57</v>
      </c>
      <c r="D30" s="22"/>
      <c r="E30" s="18">
        <v>37</v>
      </c>
      <c r="F30" s="55"/>
      <c r="G30" s="56"/>
      <c r="H30" s="57">
        <f>E30*F30</f>
        <v>0</v>
      </c>
    </row>
    <row r="31" spans="1:8" s="51" customFormat="1" ht="12.75">
      <c r="A31" s="23"/>
      <c r="B31" s="52" t="s">
        <v>212</v>
      </c>
      <c r="C31" s="50" t="s">
        <v>28</v>
      </c>
      <c r="D31" s="22"/>
      <c r="E31" s="18">
        <v>1</v>
      </c>
      <c r="F31" s="55"/>
      <c r="G31" s="56"/>
      <c r="H31" s="57">
        <f>E31*F31</f>
        <v>0</v>
      </c>
    </row>
    <row r="32" spans="1:8" s="51" customFormat="1" ht="12.75">
      <c r="A32" s="23"/>
      <c r="B32" s="52" t="s">
        <v>34</v>
      </c>
      <c r="C32" s="50" t="s">
        <v>57</v>
      </c>
      <c r="D32" s="22"/>
      <c r="E32" s="18">
        <v>37</v>
      </c>
      <c r="F32" s="55"/>
      <c r="G32" s="56"/>
      <c r="H32" s="57">
        <f>E32*F32</f>
        <v>0</v>
      </c>
    </row>
    <row r="33" spans="1:8" s="51" customFormat="1" ht="12.75">
      <c r="A33" s="23"/>
      <c r="B33" s="52"/>
      <c r="C33" s="50"/>
      <c r="D33" s="22"/>
      <c r="E33" s="18"/>
      <c r="F33" s="55"/>
      <c r="G33" s="56"/>
      <c r="H33" s="57"/>
    </row>
    <row r="34" spans="1:8" s="51" customFormat="1" ht="12.75">
      <c r="A34" s="23" t="s">
        <v>118</v>
      </c>
      <c r="B34" s="72" t="s">
        <v>100</v>
      </c>
      <c r="C34" s="50"/>
      <c r="D34" s="22"/>
      <c r="E34" s="18"/>
      <c r="F34" s="55"/>
      <c r="G34" s="56"/>
      <c r="H34" s="57"/>
    </row>
    <row r="35" spans="1:8" s="51" customFormat="1" ht="12.75">
      <c r="A35" s="23"/>
      <c r="B35" s="52" t="s">
        <v>22</v>
      </c>
      <c r="C35" s="50" t="s">
        <v>57</v>
      </c>
      <c r="D35" s="22"/>
      <c r="E35" s="18">
        <v>38</v>
      </c>
      <c r="F35" s="55"/>
      <c r="G35" s="56"/>
      <c r="H35" s="57">
        <f>E35*F35</f>
        <v>0</v>
      </c>
    </row>
    <row r="36" spans="1:8" s="51" customFormat="1" ht="12.75" hidden="1">
      <c r="A36" s="23"/>
      <c r="B36" s="52" t="s">
        <v>36</v>
      </c>
      <c r="C36" s="50" t="s">
        <v>57</v>
      </c>
      <c r="D36" s="22"/>
      <c r="E36" s="18"/>
      <c r="F36" s="55"/>
      <c r="G36" s="56"/>
      <c r="H36" s="57">
        <f>E36*F35</f>
        <v>0</v>
      </c>
    </row>
    <row r="37" spans="1:8" s="51" customFormat="1" ht="12.75" hidden="1">
      <c r="A37" s="23"/>
      <c r="B37" s="52" t="s">
        <v>37</v>
      </c>
      <c r="C37" s="50" t="s">
        <v>28</v>
      </c>
      <c r="D37" s="22"/>
      <c r="E37" s="18"/>
      <c r="F37" s="55"/>
      <c r="G37" s="56"/>
      <c r="H37" s="57">
        <f>E37*F36</f>
        <v>0</v>
      </c>
    </row>
    <row r="38" spans="1:8" s="51" customFormat="1" ht="12.75">
      <c r="A38" s="23"/>
      <c r="B38" s="52" t="s">
        <v>36</v>
      </c>
      <c r="C38" s="50" t="s">
        <v>57</v>
      </c>
      <c r="D38" s="22"/>
      <c r="E38" s="18">
        <v>18</v>
      </c>
      <c r="F38" s="55"/>
      <c r="G38" s="56"/>
      <c r="H38" s="57">
        <f t="shared" ref="H38" si="0">E38*F38</f>
        <v>0</v>
      </c>
    </row>
    <row r="39" spans="1:8" s="51" customFormat="1" ht="12.75">
      <c r="A39" s="23"/>
      <c r="B39" s="52" t="s">
        <v>38</v>
      </c>
      <c r="C39" s="50" t="s">
        <v>57</v>
      </c>
      <c r="D39" s="22"/>
      <c r="E39" s="18">
        <v>22</v>
      </c>
      <c r="F39" s="55"/>
      <c r="G39" s="56"/>
      <c r="H39" s="57">
        <f>E39*F39</f>
        <v>0</v>
      </c>
    </row>
    <row r="40" spans="1:8" s="51" customFormat="1" ht="12.75" hidden="1">
      <c r="A40" s="23"/>
      <c r="B40" s="52" t="s">
        <v>82</v>
      </c>
      <c r="C40" s="50" t="s">
        <v>28</v>
      </c>
      <c r="D40" s="22"/>
      <c r="E40" s="18">
        <v>0</v>
      </c>
      <c r="F40" s="55"/>
      <c r="G40" s="56"/>
      <c r="H40" s="57">
        <f>E40*F39</f>
        <v>0</v>
      </c>
    </row>
    <row r="41" spans="1:8" s="51" customFormat="1" ht="12.75">
      <c r="A41" s="23"/>
      <c r="B41" s="52"/>
      <c r="C41" s="50"/>
      <c r="D41" s="22"/>
      <c r="E41" s="18"/>
      <c r="G41" s="56"/>
      <c r="H41" s="57">
        <f>E41*F40</f>
        <v>0</v>
      </c>
    </row>
    <row r="42" spans="1:8" s="51" customFormat="1" ht="12.75">
      <c r="A42" s="23" t="s">
        <v>119</v>
      </c>
      <c r="B42" s="72" t="s">
        <v>153</v>
      </c>
      <c r="C42" s="50" t="s">
        <v>28</v>
      </c>
      <c r="D42" s="22"/>
      <c r="E42" s="18"/>
      <c r="F42" s="55"/>
      <c r="G42" s="56"/>
      <c r="H42" s="57">
        <f>E42*F42</f>
        <v>0</v>
      </c>
    </row>
    <row r="43" spans="1:8" s="51" customFormat="1" ht="12.75">
      <c r="A43" s="23"/>
      <c r="B43" s="52" t="s">
        <v>252</v>
      </c>
      <c r="C43" s="50" t="s">
        <v>28</v>
      </c>
      <c r="D43" s="22"/>
      <c r="E43" s="18">
        <v>1</v>
      </c>
      <c r="F43" s="55"/>
      <c r="G43" s="56"/>
      <c r="H43" s="57">
        <f>E43*F43</f>
        <v>0</v>
      </c>
    </row>
    <row r="44" spans="1:8" s="51" customFormat="1" ht="12.75">
      <c r="A44" s="23"/>
      <c r="B44" s="52" t="s">
        <v>40</v>
      </c>
      <c r="C44" s="50" t="s">
        <v>28</v>
      </c>
      <c r="D44" s="22"/>
      <c r="E44" s="18">
        <v>1</v>
      </c>
      <c r="F44" s="55"/>
      <c r="G44" s="56"/>
      <c r="H44" s="57">
        <f t="shared" ref="H44" si="1">E44*F44</f>
        <v>0</v>
      </c>
    </row>
    <row r="45" spans="1:8" s="51" customFormat="1" ht="12.75">
      <c r="A45" s="23"/>
      <c r="B45" s="52"/>
      <c r="C45" s="50"/>
      <c r="D45" s="22"/>
      <c r="E45" s="18"/>
      <c r="F45" s="55"/>
      <c r="G45" s="56"/>
      <c r="H45" s="57"/>
    </row>
    <row r="46" spans="1:8" s="51" customFormat="1" ht="12.75">
      <c r="A46" s="23" t="s">
        <v>120</v>
      </c>
      <c r="B46" s="72" t="s">
        <v>113</v>
      </c>
      <c r="C46" s="50"/>
      <c r="D46" s="22"/>
      <c r="E46" s="18"/>
      <c r="F46" s="55"/>
      <c r="G46" s="56"/>
      <c r="H46" s="57"/>
    </row>
    <row r="47" spans="1:8" s="51" customFormat="1" ht="12.75">
      <c r="A47" s="23"/>
      <c r="B47" s="52" t="s">
        <v>146</v>
      </c>
      <c r="C47" s="50" t="s">
        <v>28</v>
      </c>
      <c r="D47" s="22"/>
      <c r="E47" s="18">
        <v>1</v>
      </c>
      <c r="F47" s="55"/>
      <c r="G47" s="56"/>
      <c r="H47" s="57">
        <f>E47*F47</f>
        <v>0</v>
      </c>
    </row>
    <row r="48" spans="1:8" s="51" customFormat="1" ht="12.75" hidden="1">
      <c r="A48" s="23"/>
      <c r="B48" s="52" t="s">
        <v>145</v>
      </c>
      <c r="C48" s="50" t="s">
        <v>28</v>
      </c>
      <c r="D48" s="22"/>
      <c r="E48" s="18">
        <v>0</v>
      </c>
      <c r="F48" s="55"/>
      <c r="G48" s="56"/>
      <c r="H48" s="57">
        <f>E48*F48</f>
        <v>0</v>
      </c>
    </row>
    <row r="49" spans="1:8" s="51" customFormat="1" ht="12.75">
      <c r="A49" s="23"/>
      <c r="B49" s="52"/>
      <c r="C49" s="50"/>
      <c r="D49" s="22"/>
      <c r="E49" s="18"/>
      <c r="F49" s="55"/>
      <c r="G49" s="56"/>
      <c r="H49" s="57"/>
    </row>
    <row r="50" spans="1:8" s="51" customFormat="1" ht="12.75">
      <c r="A50" s="23" t="s">
        <v>121</v>
      </c>
      <c r="B50" s="72" t="s">
        <v>114</v>
      </c>
      <c r="C50" s="50"/>
      <c r="D50" s="22"/>
      <c r="E50" s="18"/>
      <c r="F50" s="55"/>
      <c r="G50" s="56"/>
      <c r="H50" s="57"/>
    </row>
    <row r="51" spans="1:8" s="51" customFormat="1" ht="12.75">
      <c r="A51" s="23"/>
      <c r="B51" s="52" t="s">
        <v>58</v>
      </c>
      <c r="C51" s="50" t="s">
        <v>57</v>
      </c>
      <c r="D51" s="22"/>
      <c r="E51" s="18">
        <f>(SUM(E65+E67+E68))*3+(E64+E66)*2+(SUM(E87:E100))*5</f>
        <v>205</v>
      </c>
      <c r="F51" s="55"/>
      <c r="G51" s="56"/>
      <c r="H51" s="57">
        <f t="shared" ref="H51:H85" si="2">E51*F51</f>
        <v>0</v>
      </c>
    </row>
    <row r="52" spans="1:8" s="51" customFormat="1" ht="12.75">
      <c r="A52" s="23"/>
      <c r="B52" s="52" t="s">
        <v>39</v>
      </c>
      <c r="C52" s="50" t="s">
        <v>57</v>
      </c>
      <c r="D52" s="22"/>
      <c r="E52" s="18">
        <f>(SUM(E103:E104))*10</f>
        <v>40</v>
      </c>
      <c r="F52" s="55"/>
      <c r="G52" s="56"/>
      <c r="H52" s="57">
        <f t="shared" si="2"/>
        <v>0</v>
      </c>
    </row>
    <row r="53" spans="1:8" s="51" customFormat="1" ht="12.75">
      <c r="A53" s="23"/>
      <c r="B53" s="52" t="s">
        <v>41</v>
      </c>
      <c r="C53" s="50" t="s">
        <v>57</v>
      </c>
      <c r="D53" s="22"/>
      <c r="E53" s="18">
        <f>(SUM(E72+E74))*10+(E73+E75)*3+(SUM(E79:E81))*20</f>
        <v>424</v>
      </c>
      <c r="F53" s="55"/>
      <c r="G53" s="56"/>
      <c r="H53" s="57">
        <f t="shared" si="2"/>
        <v>0</v>
      </c>
    </row>
    <row r="54" spans="1:8" s="51" customFormat="1" ht="12.75">
      <c r="A54" s="23"/>
      <c r="B54" s="52"/>
      <c r="C54" s="50"/>
      <c r="D54" s="22"/>
      <c r="E54" s="18"/>
      <c r="F54" s="55"/>
      <c r="G54" s="56"/>
      <c r="H54" s="57"/>
    </row>
    <row r="55" spans="1:8" s="51" customFormat="1" ht="12.75">
      <c r="A55" s="23"/>
      <c r="B55" s="72" t="s">
        <v>77</v>
      </c>
      <c r="C55" s="50"/>
      <c r="D55" s="22"/>
      <c r="E55" s="18"/>
      <c r="F55" s="55"/>
      <c r="G55" s="56"/>
      <c r="H55" s="57">
        <f t="shared" si="2"/>
        <v>0</v>
      </c>
    </row>
    <row r="56" spans="1:8" s="51" customFormat="1" ht="12.75">
      <c r="A56" s="23"/>
      <c r="B56" s="52" t="s">
        <v>265</v>
      </c>
      <c r="C56" s="50" t="s">
        <v>57</v>
      </c>
      <c r="D56" s="30"/>
      <c r="E56" s="18">
        <v>15</v>
      </c>
      <c r="F56" s="55"/>
      <c r="G56" s="30"/>
      <c r="H56" s="57">
        <f t="shared" si="2"/>
        <v>0</v>
      </c>
    </row>
    <row r="57" spans="1:8" s="51" customFormat="1" ht="12.75">
      <c r="A57" s="23"/>
      <c r="B57" s="52" t="s">
        <v>264</v>
      </c>
      <c r="C57" s="50" t="s">
        <v>57</v>
      </c>
      <c r="D57" s="30"/>
      <c r="E57" s="18">
        <v>15</v>
      </c>
      <c r="F57" s="55"/>
      <c r="G57" s="30"/>
      <c r="H57" s="57">
        <f t="shared" si="2"/>
        <v>0</v>
      </c>
    </row>
    <row r="58" spans="1:8" s="51" customFormat="1" ht="12.75">
      <c r="A58" s="23"/>
      <c r="B58" s="52" t="s">
        <v>60</v>
      </c>
      <c r="C58" s="50" t="s">
        <v>57</v>
      </c>
      <c r="D58" s="22"/>
      <c r="E58" s="18">
        <f>E84*13</f>
        <v>39</v>
      </c>
      <c r="F58" s="55"/>
      <c r="G58" s="56"/>
      <c r="H58" s="57">
        <f>E58*F58</f>
        <v>0</v>
      </c>
    </row>
    <row r="59" spans="1:8" s="51" customFormat="1" ht="12.75">
      <c r="A59" s="23"/>
      <c r="B59" s="52" t="s">
        <v>89</v>
      </c>
      <c r="C59" s="50" t="s">
        <v>57</v>
      </c>
      <c r="D59" s="22"/>
      <c r="E59" s="18">
        <v>105</v>
      </c>
      <c r="F59" s="55"/>
      <c r="G59" s="56"/>
      <c r="H59" s="57">
        <f t="shared" si="2"/>
        <v>0</v>
      </c>
    </row>
    <row r="60" spans="1:8" s="51" customFormat="1" ht="12.75">
      <c r="A60" s="23"/>
      <c r="B60" s="52" t="s">
        <v>90</v>
      </c>
      <c r="C60" s="50" t="s">
        <v>57</v>
      </c>
      <c r="D60" s="22"/>
      <c r="E60" s="18">
        <v>21</v>
      </c>
      <c r="F60" s="55"/>
      <c r="G60" s="56"/>
      <c r="H60" s="57">
        <f t="shared" si="2"/>
        <v>0</v>
      </c>
    </row>
    <row r="61" spans="1:8" s="51" customFormat="1" ht="12.75">
      <c r="A61" s="23"/>
      <c r="B61" s="52" t="s">
        <v>105</v>
      </c>
      <c r="C61" s="50" t="s">
        <v>57</v>
      </c>
      <c r="D61" s="22"/>
      <c r="E61" s="18">
        <v>45</v>
      </c>
      <c r="F61" s="55"/>
      <c r="G61" s="56"/>
      <c r="H61" s="57">
        <f t="shared" si="2"/>
        <v>0</v>
      </c>
    </row>
    <row r="62" spans="1:8" s="51" customFormat="1" ht="12.75">
      <c r="A62" s="23"/>
      <c r="B62" s="52"/>
      <c r="C62" s="50"/>
      <c r="D62" s="22"/>
      <c r="E62" s="18"/>
      <c r="F62" s="55"/>
      <c r="G62" s="56"/>
      <c r="H62" s="57">
        <f t="shared" si="2"/>
        <v>0</v>
      </c>
    </row>
    <row r="63" spans="1:8" s="51" customFormat="1" ht="12.75">
      <c r="A63" s="23" t="s">
        <v>122</v>
      </c>
      <c r="B63" s="72" t="s">
        <v>132</v>
      </c>
      <c r="C63" s="50"/>
      <c r="D63" s="22"/>
      <c r="E63" s="18"/>
      <c r="F63" s="55"/>
      <c r="G63" s="56"/>
      <c r="H63" s="57">
        <f t="shared" si="2"/>
        <v>0</v>
      </c>
    </row>
    <row r="64" spans="1:8" s="51" customFormat="1" ht="12.75" hidden="1">
      <c r="A64" s="23"/>
      <c r="B64" s="52" t="s">
        <v>217</v>
      </c>
      <c r="C64" s="50" t="s">
        <v>27</v>
      </c>
      <c r="D64" s="22"/>
      <c r="E64" s="18"/>
      <c r="F64" s="55"/>
      <c r="G64" s="56"/>
      <c r="H64" s="57">
        <f t="shared" ref="H64" si="3">E64*F64</f>
        <v>0</v>
      </c>
    </row>
    <row r="65" spans="1:8" s="51" customFormat="1" ht="12.75">
      <c r="A65" s="23"/>
      <c r="B65" s="52" t="s">
        <v>218</v>
      </c>
      <c r="C65" s="50" t="s">
        <v>27</v>
      </c>
      <c r="D65" s="22"/>
      <c r="E65" s="18">
        <v>1</v>
      </c>
      <c r="F65" s="55"/>
      <c r="G65" s="56"/>
      <c r="H65" s="57">
        <f t="shared" si="2"/>
        <v>0</v>
      </c>
    </row>
    <row r="66" spans="1:8" s="51" customFormat="1" ht="12.75">
      <c r="A66" s="23"/>
      <c r="B66" s="52" t="s">
        <v>216</v>
      </c>
      <c r="C66" s="50" t="s">
        <v>27</v>
      </c>
      <c r="D66" s="22"/>
      <c r="E66" s="18">
        <v>1</v>
      </c>
      <c r="F66" s="55"/>
      <c r="G66" s="56"/>
      <c r="H66" s="57">
        <f t="shared" ref="H66" si="4">E66*F66</f>
        <v>0</v>
      </c>
    </row>
    <row r="67" spans="1:8" s="51" customFormat="1" ht="12.75">
      <c r="A67" s="23"/>
      <c r="B67" s="52" t="s">
        <v>42</v>
      </c>
      <c r="C67" s="50" t="s">
        <v>27</v>
      </c>
      <c r="D67" s="22"/>
      <c r="E67" s="18">
        <v>5</v>
      </c>
      <c r="F67" s="55"/>
      <c r="G67" s="56"/>
      <c r="H67" s="57">
        <f t="shared" si="2"/>
        <v>0</v>
      </c>
    </row>
    <row r="68" spans="1:8" s="51" customFormat="1" ht="12.75">
      <c r="A68" s="23"/>
      <c r="B68" s="52" t="s">
        <v>83</v>
      </c>
      <c r="C68" s="50" t="s">
        <v>27</v>
      </c>
      <c r="D68" s="22"/>
      <c r="E68" s="18">
        <v>5</v>
      </c>
      <c r="F68" s="55"/>
      <c r="G68" s="56"/>
      <c r="H68" s="57">
        <f t="shared" si="2"/>
        <v>0</v>
      </c>
    </row>
    <row r="69" spans="1:8" s="51" customFormat="1" ht="12.75" hidden="1">
      <c r="A69" s="23"/>
      <c r="B69" s="52" t="s">
        <v>44</v>
      </c>
      <c r="C69" s="50" t="s">
        <v>27</v>
      </c>
      <c r="D69" s="22"/>
      <c r="E69" s="18"/>
      <c r="F69" s="55"/>
      <c r="G69" s="56"/>
      <c r="H69" s="57">
        <f t="shared" si="2"/>
        <v>0</v>
      </c>
    </row>
    <row r="70" spans="1:8" s="51" customFormat="1" ht="12.75" hidden="1">
      <c r="A70" s="23"/>
      <c r="B70" s="52" t="s">
        <v>45</v>
      </c>
      <c r="C70" s="50" t="s">
        <v>27</v>
      </c>
      <c r="D70" s="22"/>
      <c r="E70" s="18"/>
      <c r="F70" s="55"/>
      <c r="G70" s="56"/>
      <c r="H70" s="57">
        <f t="shared" si="2"/>
        <v>0</v>
      </c>
    </row>
    <row r="71" spans="1:8" s="51" customFormat="1" ht="12.75" hidden="1">
      <c r="A71" s="23"/>
      <c r="B71" s="52" t="s">
        <v>46</v>
      </c>
      <c r="C71" s="50" t="s">
        <v>27</v>
      </c>
      <c r="D71" s="22"/>
      <c r="E71" s="18"/>
      <c r="F71" s="55"/>
      <c r="G71" s="56"/>
      <c r="H71" s="57">
        <f t="shared" si="2"/>
        <v>0</v>
      </c>
    </row>
    <row r="72" spans="1:8" s="51" customFormat="1" ht="12.75">
      <c r="A72" s="23"/>
      <c r="B72" s="52" t="s">
        <v>48</v>
      </c>
      <c r="C72" s="50" t="s">
        <v>27</v>
      </c>
      <c r="D72" s="22"/>
      <c r="E72" s="18">
        <v>30</v>
      </c>
      <c r="F72" s="55"/>
      <c r="G72" s="56"/>
      <c r="H72" s="57">
        <f t="shared" si="2"/>
        <v>0</v>
      </c>
    </row>
    <row r="73" spans="1:8" s="51" customFormat="1" ht="12.75" hidden="1">
      <c r="A73" s="23"/>
      <c r="B73" s="52" t="s">
        <v>167</v>
      </c>
      <c r="C73" s="50" t="s">
        <v>27</v>
      </c>
      <c r="D73" s="22"/>
      <c r="E73" s="18">
        <v>27</v>
      </c>
      <c r="F73" s="55"/>
      <c r="G73" s="56"/>
      <c r="H73" s="57">
        <f t="shared" si="2"/>
        <v>0</v>
      </c>
    </row>
    <row r="74" spans="1:8" s="51" customFormat="1" ht="12.75">
      <c r="A74" s="23"/>
      <c r="B74" s="52" t="s">
        <v>219</v>
      </c>
      <c r="C74" s="50" t="s">
        <v>27</v>
      </c>
      <c r="D74" s="22"/>
      <c r="E74" s="18">
        <v>4</v>
      </c>
      <c r="F74" s="55"/>
      <c r="G74" s="56"/>
      <c r="H74" s="57">
        <f t="shared" si="2"/>
        <v>0</v>
      </c>
    </row>
    <row r="75" spans="1:8" s="51" customFormat="1" ht="12.75" hidden="1">
      <c r="A75" s="23"/>
      <c r="B75" s="52" t="s">
        <v>215</v>
      </c>
      <c r="C75" s="50" t="s">
        <v>27</v>
      </c>
      <c r="D75" s="22"/>
      <c r="E75" s="18">
        <v>1</v>
      </c>
      <c r="F75" s="55"/>
      <c r="G75" s="56"/>
      <c r="H75" s="57">
        <f t="shared" ref="H75" si="5">E75*F75</f>
        <v>0</v>
      </c>
    </row>
    <row r="76" spans="1:8" s="51" customFormat="1" ht="12.75" hidden="1">
      <c r="A76" s="23"/>
      <c r="B76" s="52" t="s">
        <v>49</v>
      </c>
      <c r="C76" s="50" t="s">
        <v>27</v>
      </c>
      <c r="D76" s="22"/>
      <c r="E76" s="18"/>
      <c r="F76" s="55"/>
      <c r="G76" s="56"/>
      <c r="H76" s="57">
        <f t="shared" si="2"/>
        <v>0</v>
      </c>
    </row>
    <row r="77" spans="1:8" s="51" customFormat="1" ht="12.75" hidden="1">
      <c r="A77" s="23"/>
      <c r="B77" s="52" t="s">
        <v>87</v>
      </c>
      <c r="C77" s="50" t="s">
        <v>27</v>
      </c>
      <c r="D77" s="22"/>
      <c r="E77" s="18"/>
      <c r="F77" s="55"/>
      <c r="G77" s="56"/>
      <c r="H77" s="57">
        <f t="shared" si="2"/>
        <v>0</v>
      </c>
    </row>
    <row r="78" spans="1:8" s="51" customFormat="1" ht="12.75" hidden="1">
      <c r="A78" s="23"/>
      <c r="B78" s="52" t="s">
        <v>84</v>
      </c>
      <c r="C78" s="50" t="s">
        <v>27</v>
      </c>
      <c r="D78" s="22"/>
      <c r="E78" s="18"/>
      <c r="F78" s="55"/>
      <c r="G78" s="56"/>
      <c r="H78" s="57">
        <f t="shared" si="2"/>
        <v>0</v>
      </c>
    </row>
    <row r="79" spans="1:8" s="51" customFormat="1" ht="12.75" hidden="1">
      <c r="A79" s="23"/>
      <c r="B79" s="52" t="s">
        <v>50</v>
      </c>
      <c r="C79" s="50" t="s">
        <v>27</v>
      </c>
      <c r="D79" s="22"/>
      <c r="E79" s="18"/>
      <c r="F79" s="55"/>
      <c r="G79" s="56"/>
      <c r="H79" s="57">
        <f t="shared" si="2"/>
        <v>0</v>
      </c>
    </row>
    <row r="80" spans="1:8" s="51" customFormat="1" ht="12.75" hidden="1">
      <c r="A80" s="23"/>
      <c r="B80" s="52" t="s">
        <v>51</v>
      </c>
      <c r="C80" s="50" t="s">
        <v>27</v>
      </c>
      <c r="D80" s="22"/>
      <c r="E80" s="18"/>
      <c r="F80" s="55"/>
      <c r="G80" s="56"/>
      <c r="H80" s="57">
        <f t="shared" si="2"/>
        <v>0</v>
      </c>
    </row>
    <row r="81" spans="1:8" s="51" customFormat="1" ht="12.75" hidden="1">
      <c r="A81" s="23"/>
      <c r="B81" s="52" t="s">
        <v>47</v>
      </c>
      <c r="C81" s="50" t="s">
        <v>27</v>
      </c>
      <c r="D81" s="22"/>
      <c r="E81" s="18"/>
      <c r="F81" s="55"/>
      <c r="G81" s="56"/>
      <c r="H81" s="57">
        <f t="shared" ref="H81" si="6">E81*F81</f>
        <v>0</v>
      </c>
    </row>
    <row r="82" spans="1:8" s="79" customFormat="1" ht="25.5">
      <c r="A82" s="23"/>
      <c r="B82" s="52" t="s">
        <v>256</v>
      </c>
      <c r="C82" s="50" t="s">
        <v>57</v>
      </c>
      <c r="D82" s="22"/>
      <c r="E82" s="18">
        <v>9</v>
      </c>
      <c r="F82" s="55"/>
      <c r="G82" s="56"/>
      <c r="H82" s="57">
        <f t="shared" si="2"/>
        <v>0</v>
      </c>
    </row>
    <row r="83" spans="1:8" s="79" customFormat="1">
      <c r="A83" s="23"/>
      <c r="B83" s="52" t="s">
        <v>257</v>
      </c>
      <c r="C83" s="50" t="s">
        <v>27</v>
      </c>
      <c r="D83" s="22"/>
      <c r="E83" s="18">
        <v>2</v>
      </c>
      <c r="F83" s="55"/>
      <c r="G83" s="56"/>
      <c r="H83" s="57">
        <f t="shared" si="2"/>
        <v>0</v>
      </c>
    </row>
    <row r="84" spans="1:8" s="79" customFormat="1">
      <c r="A84" s="23"/>
      <c r="B84" s="52" t="s">
        <v>258</v>
      </c>
      <c r="C84" s="50" t="s">
        <v>27</v>
      </c>
      <c r="D84" s="22"/>
      <c r="E84" s="18">
        <v>3</v>
      </c>
      <c r="F84" s="55"/>
      <c r="G84" s="56"/>
      <c r="H84" s="57">
        <f t="shared" si="2"/>
        <v>0</v>
      </c>
    </row>
    <row r="85" spans="1:8" s="51" customFormat="1" ht="12.75">
      <c r="A85" s="23"/>
      <c r="B85" s="52"/>
      <c r="C85" s="50"/>
      <c r="D85" s="22"/>
      <c r="E85" s="18"/>
      <c r="F85" s="55"/>
      <c r="G85" s="56"/>
      <c r="H85" s="57">
        <f t="shared" si="2"/>
        <v>0</v>
      </c>
    </row>
    <row r="86" spans="1:8" s="51" customFormat="1" ht="12.75">
      <c r="A86" s="23" t="s">
        <v>123</v>
      </c>
      <c r="B86" s="72" t="s">
        <v>52</v>
      </c>
      <c r="C86" s="50"/>
      <c r="D86" s="22"/>
      <c r="E86" s="18"/>
      <c r="F86" s="55"/>
      <c r="G86" s="56"/>
      <c r="H86" s="75">
        <f>SUM(H87:H100)</f>
        <v>0</v>
      </c>
    </row>
    <row r="87" spans="1:8" s="51" customFormat="1" ht="12.75">
      <c r="A87" s="23"/>
      <c r="B87" s="52" t="s">
        <v>151</v>
      </c>
      <c r="C87" s="50" t="s">
        <v>27</v>
      </c>
      <c r="D87" s="22"/>
      <c r="E87" s="18">
        <v>4</v>
      </c>
      <c r="F87" s="55"/>
      <c r="G87" s="56"/>
      <c r="H87" s="57">
        <f t="shared" ref="H87:H107" si="7">E87*F87</f>
        <v>0</v>
      </c>
    </row>
    <row r="88" spans="1:8" s="51" customFormat="1" ht="12.75">
      <c r="A88" s="23"/>
      <c r="B88" s="52" t="s">
        <v>152</v>
      </c>
      <c r="C88" s="50" t="s">
        <v>27</v>
      </c>
      <c r="D88" s="22"/>
      <c r="E88" s="18">
        <v>18</v>
      </c>
      <c r="F88" s="55"/>
      <c r="G88" s="56"/>
      <c r="H88" s="57">
        <f t="shared" ref="H88" si="8">E88*F88</f>
        <v>0</v>
      </c>
    </row>
    <row r="89" spans="1:8" s="51" customFormat="1" ht="12.75" hidden="1">
      <c r="A89" s="23"/>
      <c r="B89" s="52" t="s">
        <v>17</v>
      </c>
      <c r="C89" s="50" t="s">
        <v>27</v>
      </c>
      <c r="D89" s="22"/>
      <c r="E89" s="18"/>
      <c r="F89" s="55"/>
      <c r="G89" s="56"/>
      <c r="H89" s="57">
        <f t="shared" si="7"/>
        <v>0</v>
      </c>
    </row>
    <row r="90" spans="1:8" s="51" customFormat="1" ht="12.75" hidden="1">
      <c r="A90" s="23"/>
      <c r="B90" s="52" t="s">
        <v>18</v>
      </c>
      <c r="C90" s="50" t="s">
        <v>27</v>
      </c>
      <c r="D90" s="22"/>
      <c r="E90" s="18"/>
      <c r="F90" s="55"/>
      <c r="G90" s="56"/>
      <c r="H90" s="57">
        <f t="shared" si="7"/>
        <v>0</v>
      </c>
    </row>
    <row r="91" spans="1:8" s="51" customFormat="1" ht="12.75" hidden="1">
      <c r="A91" s="23"/>
      <c r="B91" s="52" t="s">
        <v>97</v>
      </c>
      <c r="C91" s="50" t="s">
        <v>27</v>
      </c>
      <c r="D91" s="22"/>
      <c r="E91" s="18"/>
      <c r="F91" s="55"/>
      <c r="G91" s="56"/>
      <c r="H91" s="57">
        <f t="shared" si="7"/>
        <v>0</v>
      </c>
    </row>
    <row r="92" spans="1:8" s="51" customFormat="1" ht="12.75" hidden="1">
      <c r="A92" s="23"/>
      <c r="B92" s="52" t="s">
        <v>98</v>
      </c>
      <c r="C92" s="50" t="s">
        <v>27</v>
      </c>
      <c r="D92" s="22"/>
      <c r="E92" s="18"/>
      <c r="F92" s="55"/>
      <c r="G92" s="56"/>
      <c r="H92" s="57">
        <f t="shared" si="7"/>
        <v>0</v>
      </c>
    </row>
    <row r="93" spans="1:8" s="51" customFormat="1" ht="12.75">
      <c r="A93" s="23"/>
      <c r="B93" s="52" t="s">
        <v>54</v>
      </c>
      <c r="C93" s="50" t="s">
        <v>27</v>
      </c>
      <c r="D93" s="22"/>
      <c r="E93" s="18">
        <v>6</v>
      </c>
      <c r="F93" s="55"/>
      <c r="G93" s="56"/>
      <c r="H93" s="57">
        <f t="shared" si="7"/>
        <v>0</v>
      </c>
    </row>
    <row r="94" spans="1:8" s="51" customFormat="1" ht="12.75">
      <c r="A94" s="23"/>
      <c r="B94" s="52" t="s">
        <v>19</v>
      </c>
      <c r="C94" s="50" t="s">
        <v>27</v>
      </c>
      <c r="D94" s="22"/>
      <c r="E94" s="18">
        <v>6</v>
      </c>
      <c r="F94" s="55"/>
      <c r="G94" s="56"/>
      <c r="H94" s="57">
        <f t="shared" si="7"/>
        <v>0</v>
      </c>
    </row>
    <row r="95" spans="1:8" s="51" customFormat="1" ht="12.75" hidden="1">
      <c r="A95" s="23"/>
      <c r="B95" s="52" t="s">
        <v>20</v>
      </c>
      <c r="C95" s="50" t="s">
        <v>27</v>
      </c>
      <c r="D95" s="22"/>
      <c r="E95" s="18"/>
      <c r="F95" s="55"/>
      <c r="G95" s="56"/>
      <c r="H95" s="57">
        <f t="shared" si="7"/>
        <v>0</v>
      </c>
    </row>
    <row r="96" spans="1:8" s="51" customFormat="1" ht="12.75" hidden="1">
      <c r="A96" s="23"/>
      <c r="B96" s="52" t="s">
        <v>21</v>
      </c>
      <c r="C96" s="50" t="s">
        <v>27</v>
      </c>
      <c r="D96" s="22"/>
      <c r="E96" s="18"/>
      <c r="F96" s="55"/>
      <c r="G96" s="56"/>
      <c r="H96" s="57">
        <f t="shared" si="7"/>
        <v>0</v>
      </c>
    </row>
    <row r="97" spans="1:8" s="51" customFormat="1" ht="12.75" hidden="1">
      <c r="A97" s="23"/>
      <c r="B97" s="52" t="s">
        <v>99</v>
      </c>
      <c r="C97" s="50" t="s">
        <v>27</v>
      </c>
      <c r="D97" s="22"/>
      <c r="E97" s="18"/>
      <c r="F97" s="55"/>
      <c r="G97" s="56"/>
      <c r="H97" s="57">
        <f t="shared" si="7"/>
        <v>0</v>
      </c>
    </row>
    <row r="98" spans="1:8" s="51" customFormat="1" ht="12.75" hidden="1">
      <c r="A98" s="23"/>
      <c r="B98" s="52" t="s">
        <v>102</v>
      </c>
      <c r="C98" s="50" t="s">
        <v>27</v>
      </c>
      <c r="D98" s="22"/>
      <c r="E98" s="18"/>
      <c r="F98" s="55"/>
      <c r="G98" s="56"/>
      <c r="H98" s="57">
        <f t="shared" si="7"/>
        <v>0</v>
      </c>
    </row>
    <row r="99" spans="1:8" s="51" customFormat="1" ht="12.75" hidden="1">
      <c r="A99" s="23"/>
      <c r="B99" s="52" t="s">
        <v>55</v>
      </c>
      <c r="C99" s="50" t="s">
        <v>27</v>
      </c>
      <c r="D99" s="22"/>
      <c r="E99" s="18"/>
      <c r="F99" s="55"/>
      <c r="G99" s="56"/>
      <c r="H99" s="57">
        <f t="shared" si="7"/>
        <v>0</v>
      </c>
    </row>
    <row r="100" spans="1:8" s="51" customFormat="1" ht="12.75" hidden="1">
      <c r="A100" s="23"/>
      <c r="B100" s="52" t="s">
        <v>56</v>
      </c>
      <c r="C100" s="50" t="s">
        <v>27</v>
      </c>
      <c r="D100" s="22"/>
      <c r="E100" s="18"/>
      <c r="F100" s="55"/>
      <c r="G100" s="56"/>
      <c r="H100" s="57">
        <f t="shared" si="7"/>
        <v>0</v>
      </c>
    </row>
    <row r="101" spans="1:8" s="51" customFormat="1" ht="12.75">
      <c r="A101" s="23"/>
      <c r="B101" s="52"/>
      <c r="C101" s="50"/>
      <c r="D101" s="22"/>
      <c r="E101" s="18"/>
      <c r="F101" s="55"/>
      <c r="G101" s="56"/>
      <c r="H101" s="57">
        <f t="shared" si="7"/>
        <v>0</v>
      </c>
    </row>
    <row r="102" spans="1:8" s="28" customFormat="1" ht="12.75">
      <c r="A102" s="23" t="s">
        <v>124</v>
      </c>
      <c r="B102" s="72" t="s">
        <v>59</v>
      </c>
      <c r="C102" s="50"/>
      <c r="D102" s="22"/>
      <c r="E102" s="18"/>
      <c r="F102" s="55"/>
      <c r="G102" s="58"/>
      <c r="H102" s="57">
        <f t="shared" si="7"/>
        <v>0</v>
      </c>
    </row>
    <row r="103" spans="1:8" s="28" customFormat="1" ht="12.75">
      <c r="A103" s="23"/>
      <c r="B103" s="52" t="s">
        <v>14</v>
      </c>
      <c r="C103" s="25" t="s">
        <v>27</v>
      </c>
      <c r="D103" s="22"/>
      <c r="E103" s="18">
        <v>4</v>
      </c>
      <c r="F103" s="55"/>
      <c r="G103" s="58"/>
      <c r="H103" s="57">
        <f t="shared" si="7"/>
        <v>0</v>
      </c>
    </row>
    <row r="104" spans="1:8" s="28" customFormat="1" ht="12.75" hidden="1">
      <c r="A104" s="23"/>
      <c r="B104" s="52" t="s">
        <v>13</v>
      </c>
      <c r="C104" s="25" t="s">
        <v>27</v>
      </c>
      <c r="D104" s="22"/>
      <c r="E104" s="18"/>
      <c r="F104" s="55"/>
      <c r="G104" s="58"/>
      <c r="H104" s="57">
        <f t="shared" si="7"/>
        <v>0</v>
      </c>
    </row>
    <row r="105" spans="1:8" s="28" customFormat="1" ht="12.75" hidden="1">
      <c r="A105" s="23"/>
      <c r="B105" s="52" t="s">
        <v>15</v>
      </c>
      <c r="C105" s="25" t="s">
        <v>27</v>
      </c>
      <c r="D105" s="22"/>
      <c r="E105" s="18">
        <v>0</v>
      </c>
      <c r="F105" s="55"/>
      <c r="G105" s="58"/>
      <c r="H105" s="57">
        <f t="shared" si="7"/>
        <v>0</v>
      </c>
    </row>
    <row r="106" spans="1:8" s="51" customFormat="1" ht="12.75">
      <c r="A106" s="23"/>
      <c r="B106" s="52" t="s">
        <v>283</v>
      </c>
      <c r="C106" s="50" t="s">
        <v>57</v>
      </c>
      <c r="D106" s="22"/>
      <c r="E106" s="18">
        <v>37</v>
      </c>
      <c r="F106" s="55"/>
      <c r="G106" s="56"/>
      <c r="H106" s="57">
        <f t="shared" si="7"/>
        <v>0</v>
      </c>
    </row>
    <row r="107" spans="1:8" s="51" customFormat="1" ht="12.75">
      <c r="A107" s="23"/>
      <c r="B107" s="52"/>
      <c r="C107" s="50"/>
      <c r="D107" s="22"/>
      <c r="E107" s="18"/>
      <c r="F107" s="55"/>
      <c r="G107" s="56"/>
      <c r="H107" s="57">
        <f t="shared" si="7"/>
        <v>0</v>
      </c>
    </row>
    <row r="108" spans="1:8" s="28" customFormat="1" ht="12.75">
      <c r="A108" s="45" t="s">
        <v>125</v>
      </c>
      <c r="B108" s="46" t="s">
        <v>61</v>
      </c>
      <c r="C108" s="47"/>
      <c r="D108" s="22"/>
      <c r="E108" s="49"/>
      <c r="F108" s="68"/>
      <c r="G108" s="56"/>
      <c r="H108" s="54">
        <f>SUM(H109:H140)</f>
        <v>0</v>
      </c>
    </row>
    <row r="109" spans="1:8" s="51" customFormat="1" ht="12.75">
      <c r="A109" s="23" t="s">
        <v>126</v>
      </c>
      <c r="B109" s="72" t="s">
        <v>100</v>
      </c>
      <c r="C109" s="50"/>
      <c r="D109" s="22"/>
      <c r="E109" s="18"/>
      <c r="F109" s="55"/>
      <c r="G109" s="56"/>
      <c r="H109" s="57"/>
    </row>
    <row r="110" spans="1:8" s="51" customFormat="1" ht="12.75">
      <c r="A110" s="23"/>
      <c r="B110" s="52" t="s">
        <v>22</v>
      </c>
      <c r="C110" s="50" t="s">
        <v>57</v>
      </c>
      <c r="D110" s="22"/>
      <c r="E110" s="18">
        <v>38</v>
      </c>
      <c r="F110" s="55"/>
      <c r="G110" s="56"/>
      <c r="H110" s="57">
        <f t="shared" ref="H110:H139" si="9">E110*F110</f>
        <v>0</v>
      </c>
    </row>
    <row r="111" spans="1:8" s="51" customFormat="1" ht="12.75" hidden="1">
      <c r="A111" s="23"/>
      <c r="B111" s="52" t="s">
        <v>36</v>
      </c>
      <c r="C111" s="50" t="s">
        <v>57</v>
      </c>
      <c r="D111" s="22"/>
      <c r="E111" s="18"/>
      <c r="F111" s="55"/>
      <c r="G111" s="56"/>
      <c r="H111" s="57">
        <f t="shared" si="9"/>
        <v>0</v>
      </c>
    </row>
    <row r="112" spans="1:8" s="51" customFormat="1" ht="12.75" hidden="1">
      <c r="A112" s="23"/>
      <c r="B112" s="52" t="s">
        <v>37</v>
      </c>
      <c r="C112" s="50" t="s">
        <v>28</v>
      </c>
      <c r="D112" s="22"/>
      <c r="E112" s="18"/>
      <c r="F112" s="55"/>
      <c r="G112" s="56"/>
      <c r="H112" s="57">
        <f t="shared" si="9"/>
        <v>0</v>
      </c>
    </row>
    <row r="113" spans="1:8" s="51" customFormat="1" ht="12.75">
      <c r="A113" s="23"/>
      <c r="B113" s="52" t="s">
        <v>36</v>
      </c>
      <c r="C113" s="50" t="s">
        <v>57</v>
      </c>
      <c r="D113" s="22"/>
      <c r="E113" s="18">
        <v>24</v>
      </c>
      <c r="F113" s="55"/>
      <c r="G113" s="56"/>
      <c r="H113" s="57">
        <f t="shared" si="9"/>
        <v>0</v>
      </c>
    </row>
    <row r="114" spans="1:8" s="51" customFormat="1" ht="12.75">
      <c r="A114" s="23"/>
      <c r="B114" s="52" t="s">
        <v>38</v>
      </c>
      <c r="C114" s="50" t="s">
        <v>57</v>
      </c>
      <c r="D114" s="22"/>
      <c r="E114" s="18">
        <v>22</v>
      </c>
      <c r="F114" s="55"/>
      <c r="G114" s="56"/>
      <c r="H114" s="57">
        <f t="shared" si="9"/>
        <v>0</v>
      </c>
    </row>
    <row r="115" spans="1:8" s="51" customFormat="1" ht="12.75">
      <c r="A115" s="23"/>
      <c r="B115" s="52"/>
      <c r="C115" s="50"/>
      <c r="D115" s="22"/>
      <c r="E115" s="18"/>
      <c r="F115" s="55"/>
      <c r="G115" s="56"/>
      <c r="H115" s="57">
        <f t="shared" si="9"/>
        <v>0</v>
      </c>
    </row>
    <row r="116" spans="1:8" s="51" customFormat="1" ht="12.75">
      <c r="A116" s="23" t="s">
        <v>127</v>
      </c>
      <c r="B116" s="72" t="s">
        <v>62</v>
      </c>
      <c r="C116" s="50"/>
      <c r="D116" s="22"/>
      <c r="E116" s="18"/>
      <c r="F116" s="55"/>
      <c r="G116" s="56"/>
      <c r="H116" s="57">
        <f t="shared" si="9"/>
        <v>0</v>
      </c>
    </row>
    <row r="117" spans="1:8" s="51" customFormat="1" ht="12.75" hidden="1">
      <c r="A117" s="23"/>
      <c r="B117" s="52" t="s">
        <v>65</v>
      </c>
      <c r="C117" s="50" t="s">
        <v>57</v>
      </c>
      <c r="D117" s="22"/>
      <c r="E117" s="18"/>
      <c r="F117" s="55"/>
      <c r="G117" s="56"/>
      <c r="H117" s="57">
        <f t="shared" si="9"/>
        <v>0</v>
      </c>
    </row>
    <row r="118" spans="1:8" s="51" customFormat="1" ht="12.75" hidden="1">
      <c r="A118" s="23"/>
      <c r="B118" s="52" t="s">
        <v>63</v>
      </c>
      <c r="C118" s="50" t="s">
        <v>28</v>
      </c>
      <c r="D118" s="22"/>
      <c r="E118" s="18"/>
      <c r="F118" s="55"/>
      <c r="G118" s="56"/>
      <c r="H118" s="57">
        <f t="shared" si="9"/>
        <v>0</v>
      </c>
    </row>
    <row r="119" spans="1:8" s="51" customFormat="1" ht="12.75">
      <c r="A119" s="23"/>
      <c r="B119" s="52" t="s">
        <v>96</v>
      </c>
      <c r="C119" s="50" t="s">
        <v>28</v>
      </c>
      <c r="D119" s="22"/>
      <c r="E119" s="18">
        <v>1</v>
      </c>
      <c r="F119" s="55"/>
      <c r="G119" s="56"/>
      <c r="H119" s="57">
        <f t="shared" si="9"/>
        <v>0</v>
      </c>
    </row>
    <row r="120" spans="1:8" s="51" customFormat="1" ht="12.75">
      <c r="A120" s="23"/>
      <c r="B120" s="52" t="s">
        <v>16</v>
      </c>
      <c r="C120" s="50" t="s">
        <v>27</v>
      </c>
      <c r="D120" s="22"/>
      <c r="E120" s="18">
        <v>5</v>
      </c>
      <c r="F120" s="55"/>
      <c r="G120" s="56"/>
      <c r="H120" s="57">
        <f t="shared" si="9"/>
        <v>0</v>
      </c>
    </row>
    <row r="121" spans="1:8" s="51" customFormat="1" ht="12.75" hidden="1">
      <c r="A121" s="23"/>
      <c r="B121" s="52" t="s">
        <v>171</v>
      </c>
      <c r="C121" s="50" t="s">
        <v>27</v>
      </c>
      <c r="D121" s="22"/>
      <c r="E121" s="18">
        <v>24</v>
      </c>
      <c r="F121" s="55"/>
      <c r="G121" s="56"/>
      <c r="H121" s="57">
        <f t="shared" si="9"/>
        <v>0</v>
      </c>
    </row>
    <row r="122" spans="1:8" s="51" customFormat="1" ht="12.75">
      <c r="A122" s="23"/>
      <c r="B122" s="52" t="s">
        <v>64</v>
      </c>
      <c r="C122" s="50" t="s">
        <v>57</v>
      </c>
      <c r="D122" s="22"/>
      <c r="E122" s="18">
        <f>(E120)*30</f>
        <v>150</v>
      </c>
      <c r="F122" s="55"/>
      <c r="G122" s="56"/>
      <c r="H122" s="57">
        <f t="shared" si="9"/>
        <v>0</v>
      </c>
    </row>
    <row r="123" spans="1:8" s="51" customFormat="1" ht="12.75" hidden="1">
      <c r="A123" s="23"/>
      <c r="B123" s="52" t="s">
        <v>66</v>
      </c>
      <c r="C123" s="50" t="s">
        <v>28</v>
      </c>
      <c r="D123" s="22"/>
      <c r="E123" s="18"/>
      <c r="F123" s="55"/>
      <c r="G123" s="56"/>
      <c r="H123" s="57">
        <f t="shared" si="9"/>
        <v>0</v>
      </c>
    </row>
    <row r="124" spans="1:8" s="51" customFormat="1" ht="12.75">
      <c r="A124" s="23"/>
      <c r="B124" s="52" t="s">
        <v>67</v>
      </c>
      <c r="C124" s="50" t="s">
        <v>28</v>
      </c>
      <c r="D124" s="22"/>
      <c r="E124" s="18">
        <f>E120+E121</f>
        <v>29</v>
      </c>
      <c r="F124" s="55"/>
      <c r="G124" s="56"/>
      <c r="H124" s="57">
        <f t="shared" si="9"/>
        <v>0</v>
      </c>
    </row>
    <row r="125" spans="1:8" s="51" customFormat="1" ht="12.75">
      <c r="A125" s="23"/>
      <c r="B125" s="52"/>
      <c r="C125" s="50"/>
      <c r="D125" s="22"/>
      <c r="E125" s="18"/>
      <c r="F125" s="55"/>
      <c r="G125" s="56"/>
      <c r="H125" s="57">
        <f t="shared" si="9"/>
        <v>0</v>
      </c>
    </row>
    <row r="126" spans="1:8" s="51" customFormat="1" ht="12.75">
      <c r="A126" s="23" t="s">
        <v>128</v>
      </c>
      <c r="B126" s="72" t="s">
        <v>68</v>
      </c>
      <c r="C126" s="50"/>
      <c r="D126" s="22"/>
      <c r="E126" s="18"/>
      <c r="F126" s="55"/>
      <c r="G126" s="56"/>
      <c r="H126" s="57">
        <f t="shared" si="9"/>
        <v>0</v>
      </c>
    </row>
    <row r="127" spans="1:8" s="51" customFormat="1" ht="12.75">
      <c r="A127" s="23"/>
      <c r="B127" s="52" t="s">
        <v>148</v>
      </c>
      <c r="C127" s="50" t="s">
        <v>27</v>
      </c>
      <c r="D127" s="22"/>
      <c r="E127" s="18">
        <v>1</v>
      </c>
      <c r="F127" s="55"/>
      <c r="G127" s="56"/>
      <c r="H127" s="57">
        <f t="shared" si="9"/>
        <v>0</v>
      </c>
    </row>
    <row r="128" spans="1:8" s="51" customFormat="1" ht="12.75">
      <c r="A128" s="23"/>
      <c r="B128" s="52" t="s">
        <v>149</v>
      </c>
      <c r="C128" s="50" t="s">
        <v>27</v>
      </c>
      <c r="D128" s="22"/>
      <c r="E128" s="18">
        <v>1</v>
      </c>
      <c r="F128" s="55"/>
      <c r="G128" s="56"/>
      <c r="H128" s="57">
        <f t="shared" si="9"/>
        <v>0</v>
      </c>
    </row>
    <row r="129" spans="1:8" s="51" customFormat="1" ht="12.75" hidden="1">
      <c r="A129" s="23"/>
      <c r="B129" s="52" t="s">
        <v>147</v>
      </c>
      <c r="C129" s="50" t="s">
        <v>27</v>
      </c>
      <c r="D129" s="22"/>
      <c r="E129" s="18"/>
      <c r="F129" s="55"/>
      <c r="G129" s="56"/>
      <c r="H129" s="57">
        <f>E129*F129</f>
        <v>0</v>
      </c>
    </row>
    <row r="130" spans="1:8" s="51" customFormat="1" ht="12.75">
      <c r="A130" s="23"/>
      <c r="B130" s="52" t="s">
        <v>69</v>
      </c>
      <c r="C130" s="50" t="s">
        <v>57</v>
      </c>
      <c r="D130" s="22"/>
      <c r="E130" s="18">
        <v>20</v>
      </c>
      <c r="F130" s="55"/>
      <c r="G130" s="56"/>
      <c r="H130" s="57">
        <f t="shared" si="9"/>
        <v>0</v>
      </c>
    </row>
    <row r="131" spans="1:8" s="51" customFormat="1" ht="12.75">
      <c r="A131" s="23"/>
      <c r="B131" s="52" t="s">
        <v>70</v>
      </c>
      <c r="C131" s="50" t="s">
        <v>57</v>
      </c>
      <c r="D131" s="22"/>
      <c r="E131" s="18">
        <v>15</v>
      </c>
      <c r="F131" s="55"/>
      <c r="G131" s="56"/>
      <c r="H131" s="57">
        <f t="shared" si="9"/>
        <v>0</v>
      </c>
    </row>
    <row r="132" spans="1:8" s="51" customFormat="1" ht="12.75">
      <c r="A132" s="23"/>
      <c r="B132" s="52" t="s">
        <v>71</v>
      </c>
      <c r="C132" s="50" t="s">
        <v>28</v>
      </c>
      <c r="D132" s="22"/>
      <c r="E132" s="18">
        <v>1</v>
      </c>
      <c r="F132" s="55"/>
      <c r="G132" s="56"/>
      <c r="H132" s="57">
        <f t="shared" si="9"/>
        <v>0</v>
      </c>
    </row>
    <row r="133" spans="1:8" s="51" customFormat="1" ht="12.75">
      <c r="A133" s="23"/>
      <c r="B133" s="52" t="s">
        <v>72</v>
      </c>
      <c r="C133" s="50" t="s">
        <v>28</v>
      </c>
      <c r="D133" s="22"/>
      <c r="E133" s="18">
        <v>1</v>
      </c>
      <c r="F133" s="55"/>
      <c r="G133" s="56"/>
      <c r="H133" s="57">
        <f t="shared" si="9"/>
        <v>0</v>
      </c>
    </row>
    <row r="134" spans="1:8" s="51" customFormat="1" ht="12.75">
      <c r="A134" s="23"/>
      <c r="B134" s="52"/>
      <c r="C134" s="50"/>
      <c r="D134" s="22"/>
      <c r="E134" s="18"/>
      <c r="F134" s="55"/>
      <c r="G134" s="56"/>
      <c r="H134" s="57">
        <f t="shared" si="9"/>
        <v>0</v>
      </c>
    </row>
    <row r="135" spans="1:8" s="51" customFormat="1" ht="12.75">
      <c r="A135" s="23" t="s">
        <v>129</v>
      </c>
      <c r="B135" s="72" t="s">
        <v>74</v>
      </c>
      <c r="C135" s="50"/>
      <c r="D135" s="22"/>
      <c r="E135" s="18"/>
      <c r="F135" s="55"/>
      <c r="G135" s="56"/>
      <c r="H135" s="57">
        <f t="shared" si="9"/>
        <v>0</v>
      </c>
    </row>
    <row r="136" spans="1:8" s="51" customFormat="1" ht="12.75">
      <c r="A136" s="23"/>
      <c r="B136" s="52" t="s">
        <v>285</v>
      </c>
      <c r="C136" s="50" t="s">
        <v>27</v>
      </c>
      <c r="D136" s="22"/>
      <c r="E136" s="18">
        <v>1</v>
      </c>
      <c r="F136" s="55"/>
      <c r="G136" s="56"/>
      <c r="H136" s="57">
        <f t="shared" si="9"/>
        <v>0</v>
      </c>
    </row>
    <row r="137" spans="1:8" s="51" customFormat="1" ht="12.75">
      <c r="A137" s="23"/>
      <c r="B137" s="52" t="s">
        <v>286</v>
      </c>
      <c r="C137" s="50" t="s">
        <v>27</v>
      </c>
      <c r="D137" s="22"/>
      <c r="E137" s="18">
        <v>1</v>
      </c>
      <c r="F137" s="55"/>
      <c r="G137" s="56"/>
      <c r="H137" s="57">
        <f t="shared" si="9"/>
        <v>0</v>
      </c>
    </row>
    <row r="138" spans="1:8" s="51" customFormat="1" ht="12.75">
      <c r="A138" s="23"/>
      <c r="B138" s="52" t="s">
        <v>76</v>
      </c>
      <c r="C138" s="50" t="s">
        <v>28</v>
      </c>
      <c r="D138" s="22"/>
      <c r="E138" s="18">
        <v>1</v>
      </c>
      <c r="F138" s="55"/>
      <c r="G138" s="56"/>
      <c r="H138" s="57">
        <f t="shared" si="9"/>
        <v>0</v>
      </c>
    </row>
    <row r="139" spans="1:8" s="51" customFormat="1" ht="12.75">
      <c r="A139" s="23"/>
      <c r="B139" s="52" t="s">
        <v>71</v>
      </c>
      <c r="C139" s="50" t="s">
        <v>28</v>
      </c>
      <c r="D139" s="22"/>
      <c r="E139" s="18">
        <v>2</v>
      </c>
      <c r="F139" s="55"/>
      <c r="G139" s="56"/>
      <c r="H139" s="57">
        <f t="shared" si="9"/>
        <v>0</v>
      </c>
    </row>
    <row r="140" spans="1:8" s="28" customFormat="1" ht="12.75">
      <c r="A140" s="23"/>
      <c r="B140" s="24"/>
      <c r="C140" s="25"/>
      <c r="D140" s="22"/>
      <c r="E140" s="18"/>
      <c r="F140" s="55"/>
      <c r="G140" s="58"/>
      <c r="H140" s="59">
        <f t="shared" ref="H140" si="10">F140*E140</f>
        <v>0</v>
      </c>
    </row>
    <row r="141" spans="1:8" s="28" customFormat="1" ht="12.75">
      <c r="A141" s="186" t="s">
        <v>201</v>
      </c>
      <c r="B141" s="187"/>
      <c r="C141" s="188"/>
      <c r="D141" s="31"/>
      <c r="E141" s="189"/>
      <c r="F141" s="190"/>
      <c r="G141" s="60"/>
      <c r="H141" s="61"/>
    </row>
    <row r="142" spans="1:8" s="28" customFormat="1" ht="12.75">
      <c r="A142" s="33"/>
      <c r="B142" s="32"/>
      <c r="C142" s="33"/>
      <c r="D142" s="34"/>
      <c r="E142" s="62"/>
      <c r="F142" s="69"/>
      <c r="G142" s="63"/>
      <c r="H142" s="44"/>
    </row>
    <row r="143" spans="1:8" s="28" customFormat="1" ht="12.75">
      <c r="A143" s="14" t="s">
        <v>1</v>
      </c>
      <c r="B143" s="180" t="str">
        <f>"Total HT BASE du lot "&amp;$B$5</f>
        <v>Total HT BASE du lot CFO-CFA</v>
      </c>
      <c r="C143" s="181"/>
      <c r="D143" s="181"/>
      <c r="E143" s="181"/>
      <c r="F143" s="182"/>
      <c r="G143" s="64"/>
      <c r="H143" s="65">
        <f>H13+H18+H108</f>
        <v>0</v>
      </c>
    </row>
    <row r="144" spans="1:8" s="28" customFormat="1" ht="12.75">
      <c r="A144" s="14" t="s">
        <v>1</v>
      </c>
      <c r="B144" s="180" t="str">
        <f>"Total TVA BASE du lot "&amp;$B$5</f>
        <v>Total TVA BASE du lot CFO-CFA</v>
      </c>
      <c r="C144" s="181"/>
      <c r="D144" s="181"/>
      <c r="E144" s="181"/>
      <c r="F144" s="182"/>
      <c r="G144" s="64"/>
      <c r="H144" s="65">
        <f>H143*0.2</f>
        <v>0</v>
      </c>
    </row>
    <row r="145" spans="1:8" s="28" customFormat="1" ht="12.75">
      <c r="A145" s="14" t="s">
        <v>1</v>
      </c>
      <c r="B145" s="180" t="str">
        <f>"Total TTC BASE du lot "&amp;$B$5</f>
        <v>Total TTC BASE du lot CFO-CFA</v>
      </c>
      <c r="C145" s="181"/>
      <c r="D145" s="181"/>
      <c r="E145" s="181"/>
      <c r="F145" s="182"/>
      <c r="G145" s="35"/>
      <c r="H145" s="65">
        <f>H144+H143</f>
        <v>0</v>
      </c>
    </row>
    <row r="146" spans="1:8" s="28" customFormat="1" ht="12.75">
      <c r="A146" s="33"/>
      <c r="B146" s="32"/>
      <c r="C146" s="33"/>
      <c r="D146" s="34"/>
      <c r="E146" s="62"/>
      <c r="F146" s="69"/>
      <c r="G146" s="63"/>
      <c r="H146" s="44"/>
    </row>
    <row r="147" spans="1:8" s="28" customFormat="1" ht="25.5">
      <c r="A147" s="77" t="s">
        <v>315</v>
      </c>
      <c r="B147" s="73"/>
      <c r="C147" s="74"/>
      <c r="D147" s="74"/>
      <c r="E147" s="74"/>
      <c r="F147" s="87"/>
      <c r="G147" s="31"/>
      <c r="H147" s="65"/>
    </row>
    <row r="148" spans="1:8" s="51" customFormat="1" ht="12.75">
      <c r="A148" s="82" t="s">
        <v>259</v>
      </c>
      <c r="B148" s="83" t="s">
        <v>52</v>
      </c>
      <c r="C148" s="84"/>
      <c r="D148" s="22"/>
      <c r="E148" s="85"/>
      <c r="F148" s="86"/>
      <c r="G148" s="56"/>
      <c r="H148" s="57">
        <f t="shared" ref="H148:H162" si="11">E148*F148</f>
        <v>0</v>
      </c>
    </row>
    <row r="149" spans="1:8" s="51" customFormat="1" ht="12.75">
      <c r="A149" s="23"/>
      <c r="B149" s="52" t="s">
        <v>58</v>
      </c>
      <c r="C149" s="50" t="s">
        <v>57</v>
      </c>
      <c r="D149" s="22"/>
      <c r="E149" s="18">
        <f>(SUM(E65:E71))*8+(SUM(E151:E162))*5</f>
        <v>196</v>
      </c>
      <c r="F149" s="55"/>
      <c r="G149" s="56"/>
      <c r="H149" s="57">
        <f t="shared" si="11"/>
        <v>0</v>
      </c>
    </row>
    <row r="150" spans="1:8" s="51" customFormat="1" ht="12.75">
      <c r="A150" s="23"/>
      <c r="B150" s="52" t="s">
        <v>53</v>
      </c>
      <c r="C150" s="50" t="s">
        <v>27</v>
      </c>
      <c r="D150" s="22"/>
      <c r="E150" s="18">
        <v>4</v>
      </c>
      <c r="F150" s="55"/>
      <c r="G150" s="56"/>
      <c r="H150" s="57">
        <f t="shared" si="11"/>
        <v>0</v>
      </c>
    </row>
    <row r="151" spans="1:8" s="51" customFormat="1" ht="12.75" hidden="1">
      <c r="A151" s="23"/>
      <c r="B151" s="52" t="s">
        <v>17</v>
      </c>
      <c r="C151" s="50" t="s">
        <v>27</v>
      </c>
      <c r="D151" s="22"/>
      <c r="E151" s="18"/>
      <c r="F151" s="55"/>
      <c r="G151" s="56"/>
      <c r="H151" s="57">
        <f t="shared" si="11"/>
        <v>0</v>
      </c>
    </row>
    <row r="152" spans="1:8" s="51" customFormat="1" ht="12.75" hidden="1">
      <c r="A152" s="23"/>
      <c r="B152" s="52" t="s">
        <v>18</v>
      </c>
      <c r="C152" s="50" t="s">
        <v>27</v>
      </c>
      <c r="D152" s="22"/>
      <c r="E152" s="18"/>
      <c r="F152" s="55"/>
      <c r="G152" s="56"/>
      <c r="H152" s="57">
        <f t="shared" si="11"/>
        <v>0</v>
      </c>
    </row>
    <row r="153" spans="1:8" s="51" customFormat="1" ht="12.75" hidden="1">
      <c r="A153" s="23"/>
      <c r="B153" s="52" t="s">
        <v>97</v>
      </c>
      <c r="C153" s="50" t="s">
        <v>27</v>
      </c>
      <c r="D153" s="22"/>
      <c r="E153" s="18"/>
      <c r="F153" s="55"/>
      <c r="G153" s="56"/>
      <c r="H153" s="57">
        <f t="shared" si="11"/>
        <v>0</v>
      </c>
    </row>
    <row r="154" spans="1:8" s="51" customFormat="1" ht="12.75" hidden="1">
      <c r="A154" s="23"/>
      <c r="B154" s="52" t="s">
        <v>98</v>
      </c>
      <c r="C154" s="50" t="s">
        <v>27</v>
      </c>
      <c r="D154" s="22"/>
      <c r="E154" s="18"/>
      <c r="F154" s="55"/>
      <c r="G154" s="56"/>
      <c r="H154" s="57">
        <f t="shared" si="11"/>
        <v>0</v>
      </c>
    </row>
    <row r="155" spans="1:8" s="51" customFormat="1" ht="12.75">
      <c r="A155" s="23"/>
      <c r="B155" s="52" t="s">
        <v>54</v>
      </c>
      <c r="C155" s="50" t="s">
        <v>27</v>
      </c>
      <c r="D155" s="22"/>
      <c r="E155" s="18">
        <v>6</v>
      </c>
      <c r="F155" s="55"/>
      <c r="G155" s="56"/>
      <c r="H155" s="57">
        <f t="shared" si="11"/>
        <v>0</v>
      </c>
    </row>
    <row r="156" spans="1:8" s="51" customFormat="1" ht="12.75">
      <c r="A156" s="23"/>
      <c r="B156" s="52" t="s">
        <v>19</v>
      </c>
      <c r="C156" s="50" t="s">
        <v>27</v>
      </c>
      <c r="D156" s="22"/>
      <c r="E156" s="18">
        <v>6</v>
      </c>
      <c r="F156" s="55"/>
      <c r="G156" s="56"/>
      <c r="H156" s="57">
        <f t="shared" si="11"/>
        <v>0</v>
      </c>
    </row>
    <row r="157" spans="1:8" s="51" customFormat="1" ht="12.75" hidden="1">
      <c r="A157" s="23"/>
      <c r="B157" s="52" t="s">
        <v>20</v>
      </c>
      <c r="C157" s="50" t="s">
        <v>27</v>
      </c>
      <c r="D157" s="22"/>
      <c r="E157" s="18"/>
      <c r="F157" s="55"/>
      <c r="G157" s="56"/>
      <c r="H157" s="57">
        <f t="shared" si="11"/>
        <v>0</v>
      </c>
    </row>
    <row r="158" spans="1:8" s="51" customFormat="1" ht="12.75" hidden="1">
      <c r="A158" s="23"/>
      <c r="B158" s="52" t="s">
        <v>21</v>
      </c>
      <c r="C158" s="50" t="s">
        <v>27</v>
      </c>
      <c r="D158" s="22"/>
      <c r="E158" s="18"/>
      <c r="F158" s="55"/>
      <c r="G158" s="56"/>
      <c r="H158" s="57">
        <f t="shared" si="11"/>
        <v>0</v>
      </c>
    </row>
    <row r="159" spans="1:8" s="51" customFormat="1" ht="12.75" hidden="1">
      <c r="A159" s="23"/>
      <c r="B159" s="52" t="s">
        <v>99</v>
      </c>
      <c r="C159" s="50" t="s">
        <v>27</v>
      </c>
      <c r="D159" s="22"/>
      <c r="E159" s="18"/>
      <c r="F159" s="55"/>
      <c r="G159" s="56"/>
      <c r="H159" s="57">
        <f t="shared" si="11"/>
        <v>0</v>
      </c>
    </row>
    <row r="160" spans="1:8" s="51" customFormat="1" ht="12.75">
      <c r="A160" s="23"/>
      <c r="B160" s="52" t="s">
        <v>102</v>
      </c>
      <c r="C160" s="50" t="s">
        <v>27</v>
      </c>
      <c r="D160" s="22"/>
      <c r="E160" s="18">
        <v>8</v>
      </c>
      <c r="F160" s="55"/>
      <c r="G160" s="56"/>
      <c r="H160" s="57">
        <f t="shared" si="11"/>
        <v>0</v>
      </c>
    </row>
    <row r="161" spans="1:8" s="51" customFormat="1" ht="12.75" hidden="1">
      <c r="A161" s="23"/>
      <c r="B161" s="52" t="s">
        <v>55</v>
      </c>
      <c r="C161" s="50" t="s">
        <v>27</v>
      </c>
      <c r="D161" s="22"/>
      <c r="E161" s="18"/>
      <c r="F161" s="55">
        <v>811</v>
      </c>
      <c r="G161" s="56"/>
      <c r="H161" s="57">
        <f t="shared" si="11"/>
        <v>0</v>
      </c>
    </row>
    <row r="162" spans="1:8" s="51" customFormat="1" ht="12.75" hidden="1">
      <c r="A162" s="23"/>
      <c r="B162" s="52" t="s">
        <v>56</v>
      </c>
      <c r="C162" s="50" t="s">
        <v>27</v>
      </c>
      <c r="D162" s="22"/>
      <c r="E162" s="18"/>
      <c r="F162" s="55">
        <v>699</v>
      </c>
      <c r="G162" s="56"/>
      <c r="H162" s="57">
        <f t="shared" si="11"/>
        <v>0</v>
      </c>
    </row>
    <row r="163" spans="1:8" s="28" customFormat="1" ht="25.5">
      <c r="A163" s="77" t="s">
        <v>315</v>
      </c>
      <c r="B163" s="180" t="str">
        <f>"Total HT OPTION PSA du lot "&amp;$B$5</f>
        <v>Total HT OPTION PSA du lot CFO-CFA</v>
      </c>
      <c r="C163" s="181"/>
      <c r="D163" s="181"/>
      <c r="E163" s="181"/>
      <c r="F163" s="182"/>
      <c r="G163" s="64"/>
      <c r="H163" s="65">
        <f>SUM(H148:H162)</f>
        <v>0</v>
      </c>
    </row>
    <row r="164" spans="1:8" s="28" customFormat="1" ht="25.5">
      <c r="A164" s="77" t="s">
        <v>315</v>
      </c>
      <c r="B164" s="180" t="str">
        <f>"Total TVA OPTION PSA du lot "&amp;$B$5</f>
        <v>Total TVA OPTION PSA du lot CFO-CFA</v>
      </c>
      <c r="C164" s="181"/>
      <c r="D164" s="181"/>
      <c r="E164" s="181"/>
      <c r="F164" s="182"/>
      <c r="G164" s="64"/>
      <c r="H164" s="65">
        <f>H163*0.2</f>
        <v>0</v>
      </c>
    </row>
    <row r="165" spans="1:8" s="28" customFormat="1" ht="25.5">
      <c r="A165" s="77" t="s">
        <v>315</v>
      </c>
      <c r="B165" s="180" t="str">
        <f>"Total TTC OPTION PSA du lot "&amp;$B$5</f>
        <v>Total TTC OPTION PSA du lot CFO-CFA</v>
      </c>
      <c r="C165" s="181"/>
      <c r="D165" s="181"/>
      <c r="E165" s="181"/>
      <c r="F165" s="182"/>
      <c r="G165" s="35"/>
      <c r="H165" s="65">
        <f>H164+H163</f>
        <v>0</v>
      </c>
    </row>
    <row r="166" spans="1:8" s="28" customFormat="1" ht="12.75">
      <c r="A166" s="51"/>
      <c r="F166" s="36"/>
    </row>
    <row r="167" spans="1:8" s="28" customFormat="1" ht="12.75">
      <c r="A167" s="51"/>
      <c r="F167" s="36"/>
    </row>
    <row r="168" spans="1:8" s="28" customFormat="1" ht="12.75">
      <c r="A168" s="51"/>
      <c r="F168" s="36"/>
    </row>
    <row r="169" spans="1:8" s="28" customFormat="1" ht="12.75">
      <c r="A169" s="51"/>
      <c r="F169" s="36"/>
    </row>
    <row r="170" spans="1:8" s="28" customFormat="1" ht="12.75">
      <c r="A170" s="51"/>
      <c r="F170" s="36"/>
    </row>
    <row r="171" spans="1:8" s="28" customFormat="1" ht="12.75">
      <c r="A171" s="51"/>
      <c r="F171" s="36"/>
    </row>
    <row r="172" spans="1:8" s="28" customFormat="1" ht="12.75">
      <c r="A172" s="51"/>
      <c r="F172" s="36"/>
    </row>
    <row r="173" spans="1:8" s="28" customFormat="1" ht="12.75">
      <c r="A173" s="51"/>
      <c r="F173" s="36"/>
    </row>
    <row r="174" spans="1:8" s="28" customFormat="1" ht="12.75">
      <c r="A174" s="51"/>
      <c r="F174" s="36"/>
    </row>
    <row r="175" spans="1:8" s="28" customFormat="1" ht="12.75">
      <c r="A175" s="51"/>
      <c r="F175" s="36"/>
    </row>
    <row r="176" spans="1:8" s="28" customFormat="1" ht="12.75">
      <c r="A176" s="51"/>
      <c r="F176" s="36"/>
    </row>
    <row r="177" spans="1:6" s="28" customFormat="1" ht="12.75">
      <c r="A177" s="51"/>
      <c r="F177" s="36"/>
    </row>
    <row r="178" spans="1:6" s="28" customFormat="1" ht="12.75">
      <c r="A178" s="51"/>
      <c r="F178" s="36"/>
    </row>
    <row r="179" spans="1:6" s="28" customFormat="1" ht="12.75">
      <c r="A179" s="51"/>
      <c r="F179" s="36"/>
    </row>
    <row r="180" spans="1:6" s="28" customFormat="1" ht="12.75">
      <c r="A180" s="51"/>
      <c r="F180" s="36"/>
    </row>
    <row r="181" spans="1:6" s="28" customFormat="1" ht="12.75">
      <c r="A181" s="51"/>
      <c r="F181" s="36"/>
    </row>
    <row r="182" spans="1:6" s="28" customFormat="1" ht="12.75">
      <c r="A182" s="51"/>
      <c r="F182" s="36"/>
    </row>
    <row r="183" spans="1:6" s="28" customFormat="1" ht="12.75">
      <c r="A183" s="51"/>
      <c r="F183" s="36"/>
    </row>
    <row r="184" spans="1:6" s="28" customFormat="1" ht="12.75">
      <c r="A184" s="51"/>
      <c r="F184" s="36"/>
    </row>
    <row r="185" spans="1:6" s="28" customFormat="1" ht="12.75">
      <c r="A185" s="51"/>
      <c r="F185" s="36"/>
    </row>
    <row r="186" spans="1:6" s="28" customFormat="1" ht="12.75">
      <c r="A186" s="51"/>
      <c r="F186" s="36"/>
    </row>
    <row r="187" spans="1:6" s="28" customFormat="1" ht="12.75">
      <c r="A187" s="51"/>
      <c r="F187" s="36"/>
    </row>
    <row r="188" spans="1:6" s="28" customFormat="1" ht="12.75">
      <c r="A188" s="51"/>
      <c r="F188" s="36"/>
    </row>
    <row r="189" spans="1:6" s="28" customFormat="1" ht="12.75">
      <c r="A189" s="51"/>
      <c r="F189" s="36"/>
    </row>
    <row r="190" spans="1:6" s="28" customFormat="1" ht="12.75">
      <c r="A190" s="51"/>
      <c r="F190" s="36"/>
    </row>
    <row r="191" spans="1:6" s="28" customFormat="1" ht="12.75">
      <c r="A191" s="51"/>
      <c r="F191" s="36"/>
    </row>
    <row r="192" spans="1:6" s="28" customFormat="1" ht="12.75">
      <c r="A192" s="51"/>
      <c r="F192" s="36"/>
    </row>
    <row r="193" spans="1:6" s="28" customFormat="1" ht="12.75">
      <c r="A193" s="51"/>
      <c r="F193" s="36"/>
    </row>
    <row r="194" spans="1:6" s="28" customFormat="1" ht="12.75">
      <c r="A194" s="51"/>
      <c r="F194" s="36"/>
    </row>
    <row r="195" spans="1:6" s="28" customFormat="1" ht="12.75">
      <c r="A195" s="51"/>
      <c r="F195" s="36"/>
    </row>
    <row r="196" spans="1:6" s="28" customFormat="1" ht="12.75">
      <c r="A196" s="51"/>
      <c r="F196" s="36"/>
    </row>
    <row r="197" spans="1:6" s="28" customFormat="1" ht="12.75">
      <c r="A197" s="51"/>
      <c r="F197" s="36"/>
    </row>
    <row r="198" spans="1:6" s="28" customFormat="1" ht="12.75">
      <c r="A198" s="51"/>
      <c r="F198" s="36"/>
    </row>
    <row r="199" spans="1:6" s="28" customFormat="1" ht="12.75">
      <c r="A199" s="51"/>
      <c r="F199" s="36"/>
    </row>
    <row r="200" spans="1:6" s="28" customFormat="1" ht="12.75">
      <c r="A200" s="51"/>
      <c r="F200" s="36"/>
    </row>
    <row r="201" spans="1:6" s="28" customFormat="1" ht="12.75">
      <c r="A201" s="51"/>
      <c r="F201" s="36"/>
    </row>
    <row r="202" spans="1:6" s="28" customFormat="1" ht="12.75">
      <c r="A202" s="51"/>
      <c r="F202" s="36"/>
    </row>
    <row r="203" spans="1:6" s="28" customFormat="1" ht="12.75">
      <c r="A203" s="51"/>
      <c r="F203" s="36"/>
    </row>
    <row r="204" spans="1:6" s="28" customFormat="1" ht="12.75">
      <c r="A204" s="51"/>
      <c r="F204" s="36"/>
    </row>
    <row r="205" spans="1:6" s="28" customFormat="1" ht="12.75">
      <c r="A205" s="51"/>
      <c r="F205" s="36"/>
    </row>
    <row r="206" spans="1:6" s="28" customFormat="1" ht="12.75">
      <c r="A206" s="51"/>
      <c r="F206" s="36"/>
    </row>
    <row r="207" spans="1:6" s="28" customFormat="1" ht="12.75">
      <c r="A207" s="51"/>
      <c r="F207" s="36"/>
    </row>
    <row r="208" spans="1:6" s="28" customFormat="1" ht="12.75">
      <c r="A208" s="51"/>
      <c r="F208" s="36"/>
    </row>
    <row r="209" spans="1:6" s="28" customFormat="1" ht="12.75">
      <c r="A209" s="51"/>
      <c r="F209" s="36"/>
    </row>
    <row r="210" spans="1:6" s="28" customFormat="1" ht="12.75">
      <c r="A210" s="51"/>
      <c r="F210" s="36"/>
    </row>
    <row r="211" spans="1:6" s="28" customFormat="1" ht="12.75">
      <c r="A211" s="51"/>
      <c r="F211" s="36"/>
    </row>
    <row r="212" spans="1:6" s="28" customFormat="1" ht="12.75">
      <c r="A212" s="51"/>
      <c r="F212" s="36"/>
    </row>
    <row r="213" spans="1:6" s="28" customFormat="1" ht="12.75">
      <c r="A213" s="51"/>
      <c r="F213" s="36"/>
    </row>
    <row r="214" spans="1:6" s="28" customFormat="1" ht="12.75">
      <c r="A214" s="51"/>
      <c r="F214" s="36"/>
    </row>
    <row r="215" spans="1:6" s="28" customFormat="1" ht="12.75">
      <c r="A215" s="51"/>
      <c r="F215" s="36"/>
    </row>
    <row r="216" spans="1:6" s="28" customFormat="1" ht="12.75">
      <c r="A216" s="51"/>
      <c r="F216" s="36"/>
    </row>
    <row r="217" spans="1:6" s="28" customFormat="1" ht="12.75">
      <c r="A217" s="51"/>
      <c r="F217" s="36"/>
    </row>
    <row r="218" spans="1:6" s="28" customFormat="1" ht="12.75">
      <c r="A218" s="51"/>
      <c r="F218" s="36"/>
    </row>
    <row r="219" spans="1:6" s="28" customFormat="1" ht="12.75">
      <c r="A219" s="51"/>
      <c r="F219" s="36"/>
    </row>
    <row r="220" spans="1:6" s="28" customFormat="1" ht="12.75">
      <c r="A220" s="51"/>
      <c r="F220" s="36"/>
    </row>
    <row r="221" spans="1:6" s="28" customFormat="1" ht="12.75">
      <c r="A221" s="51"/>
      <c r="F221" s="36"/>
    </row>
    <row r="222" spans="1:6" s="28" customFormat="1" ht="12.75">
      <c r="A222" s="51"/>
      <c r="F222" s="36"/>
    </row>
    <row r="223" spans="1:6" s="28" customFormat="1" ht="12.75">
      <c r="A223" s="51"/>
      <c r="F223" s="36"/>
    </row>
    <row r="224" spans="1:6" s="28" customFormat="1" ht="12.75">
      <c r="A224" s="51"/>
      <c r="F224" s="36"/>
    </row>
    <row r="225" spans="1:6" s="28" customFormat="1" ht="12.75">
      <c r="A225" s="51"/>
      <c r="F225" s="36"/>
    </row>
    <row r="226" spans="1:6" s="28" customFormat="1" ht="12.75">
      <c r="A226" s="51"/>
      <c r="F226" s="36"/>
    </row>
    <row r="227" spans="1:6" s="28" customFormat="1" ht="12.75">
      <c r="A227" s="51"/>
      <c r="F227" s="36"/>
    </row>
    <row r="228" spans="1:6" s="28" customFormat="1" ht="12.75">
      <c r="A228" s="51"/>
      <c r="F228" s="36"/>
    </row>
    <row r="229" spans="1:6" s="28" customFormat="1" ht="12.75">
      <c r="A229" s="51"/>
      <c r="F229" s="36"/>
    </row>
    <row r="230" spans="1:6" s="28" customFormat="1" ht="12.75">
      <c r="A230" s="51"/>
      <c r="F230" s="36"/>
    </row>
    <row r="231" spans="1:6" s="28" customFormat="1" ht="12.75">
      <c r="A231" s="51"/>
      <c r="F231" s="36"/>
    </row>
    <row r="232" spans="1:6" s="28" customFormat="1" ht="12.75">
      <c r="A232" s="51"/>
      <c r="F232" s="36"/>
    </row>
    <row r="233" spans="1:6" s="28" customFormat="1" ht="12.75">
      <c r="A233" s="51"/>
      <c r="F233" s="36"/>
    </row>
    <row r="234" spans="1:6" s="28" customFormat="1" ht="12.75">
      <c r="A234" s="51"/>
      <c r="F234" s="36"/>
    </row>
    <row r="235" spans="1:6" s="28" customFormat="1" ht="12.75">
      <c r="A235" s="51"/>
      <c r="F235" s="36"/>
    </row>
    <row r="236" spans="1:6" s="28" customFormat="1" ht="12.75">
      <c r="A236" s="51"/>
      <c r="F236" s="36"/>
    </row>
    <row r="237" spans="1:6" s="28" customFormat="1" ht="12.75">
      <c r="A237" s="51"/>
      <c r="F237" s="36"/>
    </row>
    <row r="238" spans="1:6" s="28" customFormat="1" ht="12.75">
      <c r="A238" s="51"/>
      <c r="F238" s="36"/>
    </row>
    <row r="239" spans="1:6" s="28" customFormat="1" ht="12.75">
      <c r="A239" s="51"/>
      <c r="F239" s="36"/>
    </row>
    <row r="240" spans="1:6" s="28" customFormat="1" ht="12.75">
      <c r="A240" s="51"/>
      <c r="F240" s="36"/>
    </row>
    <row r="241" spans="1:6" s="28" customFormat="1" ht="12.75">
      <c r="A241" s="51"/>
      <c r="F241" s="36"/>
    </row>
    <row r="242" spans="1:6" s="28" customFormat="1" ht="12.75">
      <c r="A242" s="51"/>
      <c r="F242" s="36"/>
    </row>
    <row r="243" spans="1:6" s="28" customFormat="1" ht="12.75">
      <c r="A243" s="51"/>
      <c r="F243" s="36"/>
    </row>
    <row r="244" spans="1:6" s="28" customFormat="1" ht="12.75">
      <c r="A244" s="51"/>
      <c r="F244" s="36"/>
    </row>
    <row r="245" spans="1:6" s="28" customFormat="1" ht="12.75">
      <c r="A245" s="51"/>
      <c r="F245" s="36"/>
    </row>
    <row r="246" spans="1:6" s="28" customFormat="1" ht="12.75">
      <c r="A246" s="51"/>
      <c r="F246" s="36"/>
    </row>
    <row r="247" spans="1:6" s="28" customFormat="1" ht="12.75">
      <c r="A247" s="51"/>
      <c r="F247" s="36"/>
    </row>
    <row r="248" spans="1:6" s="28" customFormat="1" ht="12.75">
      <c r="A248" s="51"/>
      <c r="F248" s="36"/>
    </row>
    <row r="249" spans="1:6" s="28" customFormat="1" ht="12.75">
      <c r="A249" s="51"/>
      <c r="F249" s="36"/>
    </row>
    <row r="250" spans="1:6" s="28" customFormat="1" ht="12.75">
      <c r="A250" s="51"/>
      <c r="F250" s="36"/>
    </row>
    <row r="251" spans="1:6" s="28" customFormat="1" ht="12.75">
      <c r="A251" s="51"/>
      <c r="F251" s="36"/>
    </row>
    <row r="252" spans="1:6" s="28" customFormat="1" ht="12.75">
      <c r="A252" s="51"/>
      <c r="F252" s="36"/>
    </row>
    <row r="253" spans="1:6" s="28" customFormat="1" ht="12.75">
      <c r="A253" s="51"/>
      <c r="F253" s="36"/>
    </row>
    <row r="254" spans="1:6" s="28" customFormat="1" ht="12.75">
      <c r="A254" s="51"/>
      <c r="F254" s="36"/>
    </row>
    <row r="255" spans="1:6" s="28" customFormat="1" ht="12.75">
      <c r="A255" s="51"/>
      <c r="F255" s="36"/>
    </row>
    <row r="256" spans="1:6" s="28" customFormat="1" ht="12.75">
      <c r="A256" s="51"/>
      <c r="F256" s="36"/>
    </row>
    <row r="257" spans="1:6" s="28" customFormat="1" ht="12.75">
      <c r="A257" s="51"/>
      <c r="F257" s="36"/>
    </row>
    <row r="258" spans="1:6" s="28" customFormat="1" ht="12.75">
      <c r="A258" s="51"/>
      <c r="F258" s="36"/>
    </row>
    <row r="259" spans="1:6" s="28" customFormat="1" ht="12.75">
      <c r="A259" s="51"/>
      <c r="F259" s="36"/>
    </row>
    <row r="260" spans="1:6" s="28" customFormat="1" ht="12.75">
      <c r="A260" s="51"/>
      <c r="F260" s="36"/>
    </row>
    <row r="261" spans="1:6" s="28" customFormat="1" ht="12.75">
      <c r="A261" s="51"/>
      <c r="F261" s="36"/>
    </row>
    <row r="262" spans="1:6" s="28" customFormat="1" ht="12.75">
      <c r="A262" s="51"/>
      <c r="F262" s="36"/>
    </row>
    <row r="263" spans="1:6" s="28" customFormat="1" ht="12.75">
      <c r="A263" s="51"/>
      <c r="F263" s="36"/>
    </row>
    <row r="264" spans="1:6" s="28" customFormat="1" ht="12.75">
      <c r="A264" s="51"/>
      <c r="F264" s="36"/>
    </row>
    <row r="265" spans="1:6" s="28" customFormat="1" ht="12.75">
      <c r="A265" s="51"/>
      <c r="F265" s="36"/>
    </row>
    <row r="266" spans="1:6" s="28" customFormat="1" ht="12.75">
      <c r="A266" s="51"/>
      <c r="F266" s="36"/>
    </row>
    <row r="267" spans="1:6" s="28" customFormat="1" ht="12.75">
      <c r="A267" s="51"/>
      <c r="F267" s="36"/>
    </row>
    <row r="268" spans="1:6" s="28" customFormat="1" ht="12.75">
      <c r="A268" s="51"/>
      <c r="F268" s="36"/>
    </row>
    <row r="269" spans="1:6" s="28" customFormat="1" ht="12.75">
      <c r="A269" s="51"/>
      <c r="F269" s="36"/>
    </row>
    <row r="270" spans="1:6" s="28" customFormat="1" ht="12.75">
      <c r="A270" s="51"/>
      <c r="F270" s="36"/>
    </row>
    <row r="271" spans="1:6" s="28" customFormat="1" ht="12.75">
      <c r="A271" s="51"/>
      <c r="F271" s="36"/>
    </row>
    <row r="272" spans="1:6" s="28" customFormat="1" ht="12.75">
      <c r="A272" s="51"/>
      <c r="F272" s="36"/>
    </row>
    <row r="273" spans="1:6" s="28" customFormat="1" ht="12.75">
      <c r="A273" s="51"/>
      <c r="F273" s="36"/>
    </row>
    <row r="274" spans="1:6" s="28" customFormat="1" ht="12.75">
      <c r="A274" s="51"/>
      <c r="F274" s="36"/>
    </row>
    <row r="275" spans="1:6" s="28" customFormat="1" ht="12.75">
      <c r="A275" s="51"/>
      <c r="F275" s="36"/>
    </row>
    <row r="276" spans="1:6" s="28" customFormat="1" ht="12.75">
      <c r="A276" s="51"/>
      <c r="F276" s="36"/>
    </row>
    <row r="277" spans="1:6" s="28" customFormat="1" ht="12.75">
      <c r="A277" s="51"/>
      <c r="F277" s="36"/>
    </row>
    <row r="278" spans="1:6" s="28" customFormat="1" ht="12.75">
      <c r="A278" s="51"/>
      <c r="F278" s="36"/>
    </row>
    <row r="279" spans="1:6" s="28" customFormat="1" ht="12.75">
      <c r="A279" s="51"/>
      <c r="F279" s="36"/>
    </row>
    <row r="280" spans="1:6" s="28" customFormat="1" ht="12.75">
      <c r="A280" s="51"/>
      <c r="F280" s="36"/>
    </row>
    <row r="281" spans="1:6" s="28" customFormat="1" ht="12.75">
      <c r="A281" s="51"/>
      <c r="F281" s="36"/>
    </row>
    <row r="282" spans="1:6" s="28" customFormat="1" ht="12.75">
      <c r="A282" s="51"/>
      <c r="F282" s="36"/>
    </row>
    <row r="283" spans="1:6" s="28" customFormat="1" ht="12.75">
      <c r="A283" s="51"/>
      <c r="F283" s="36"/>
    </row>
    <row r="284" spans="1:6" s="28" customFormat="1" ht="12.75">
      <c r="A284" s="51"/>
      <c r="F284" s="36"/>
    </row>
    <row r="285" spans="1:6" s="28" customFormat="1" ht="12.75">
      <c r="A285" s="51"/>
      <c r="F285" s="36"/>
    </row>
    <row r="286" spans="1:6" s="28" customFormat="1" ht="12.75">
      <c r="A286" s="51"/>
      <c r="F286" s="36"/>
    </row>
    <row r="287" spans="1:6" s="28" customFormat="1" ht="12.75">
      <c r="A287" s="51"/>
      <c r="F287" s="36"/>
    </row>
    <row r="288" spans="1:6" s="28" customFormat="1" ht="12.75">
      <c r="A288" s="51"/>
      <c r="F288" s="36"/>
    </row>
    <row r="289" spans="1:6" s="28" customFormat="1" ht="12.75">
      <c r="A289" s="51"/>
      <c r="F289" s="36"/>
    </row>
    <row r="290" spans="1:6" s="28" customFormat="1" ht="12.75">
      <c r="A290" s="51"/>
      <c r="F290" s="36"/>
    </row>
    <row r="291" spans="1:6" s="28" customFormat="1" ht="12.75">
      <c r="A291" s="51"/>
      <c r="F291" s="36"/>
    </row>
    <row r="292" spans="1:6" s="28" customFormat="1" ht="12.75">
      <c r="A292" s="51"/>
      <c r="F292" s="36"/>
    </row>
    <row r="293" spans="1:6" s="28" customFormat="1" ht="12.75">
      <c r="A293" s="51"/>
      <c r="F293" s="36"/>
    </row>
    <row r="294" spans="1:6" s="28" customFormat="1" ht="12.75">
      <c r="A294" s="51"/>
      <c r="F294" s="36"/>
    </row>
    <row r="295" spans="1:6" s="28" customFormat="1" ht="12.75">
      <c r="A295" s="51"/>
      <c r="F295" s="36"/>
    </row>
    <row r="296" spans="1:6" s="28" customFormat="1" ht="12.75">
      <c r="A296" s="51"/>
      <c r="F296" s="36"/>
    </row>
    <row r="297" spans="1:6" s="28" customFormat="1" ht="12.75">
      <c r="A297" s="51"/>
      <c r="F297" s="36"/>
    </row>
    <row r="298" spans="1:6" s="28" customFormat="1" ht="12.75">
      <c r="A298" s="51"/>
      <c r="F298" s="36"/>
    </row>
    <row r="299" spans="1:6" s="28" customFormat="1" ht="12.75">
      <c r="A299" s="51"/>
      <c r="F299" s="36"/>
    </row>
    <row r="300" spans="1:6" s="28" customFormat="1" ht="12.75">
      <c r="A300" s="51"/>
      <c r="F300" s="36"/>
    </row>
    <row r="301" spans="1:6" s="28" customFormat="1" ht="12.75">
      <c r="A301" s="51"/>
      <c r="F301" s="36"/>
    </row>
    <row r="302" spans="1:6" s="28" customFormat="1" ht="12.75">
      <c r="A302" s="51"/>
      <c r="F302" s="36"/>
    </row>
    <row r="303" spans="1:6" s="28" customFormat="1" ht="12.75">
      <c r="A303" s="51"/>
      <c r="F303" s="36"/>
    </row>
    <row r="304" spans="1:6" s="28" customFormat="1" ht="12.75">
      <c r="A304" s="51"/>
      <c r="F304" s="36"/>
    </row>
    <row r="305" spans="1:6" s="28" customFormat="1" ht="12.75">
      <c r="A305" s="51"/>
      <c r="F305" s="36"/>
    </row>
    <row r="306" spans="1:6" s="28" customFormat="1" ht="12.75">
      <c r="A306" s="51"/>
      <c r="F306" s="36"/>
    </row>
    <row r="307" spans="1:6" s="28" customFormat="1" ht="12.75">
      <c r="A307" s="51"/>
      <c r="F307" s="36"/>
    </row>
    <row r="308" spans="1:6" s="28" customFormat="1" ht="12.75">
      <c r="A308" s="51"/>
      <c r="F308" s="36"/>
    </row>
    <row r="309" spans="1:6" s="28" customFormat="1" ht="12.75">
      <c r="A309" s="51"/>
      <c r="F309" s="36"/>
    </row>
    <row r="310" spans="1:6" s="28" customFormat="1" ht="12.75">
      <c r="A310" s="51"/>
      <c r="F310" s="36"/>
    </row>
    <row r="311" spans="1:6" s="28" customFormat="1" ht="12.75">
      <c r="A311" s="51"/>
      <c r="F311" s="36"/>
    </row>
    <row r="312" spans="1:6" s="28" customFormat="1" ht="12.75">
      <c r="A312" s="51"/>
      <c r="F312" s="36"/>
    </row>
    <row r="313" spans="1:6" s="28" customFormat="1" ht="12.75">
      <c r="A313" s="51"/>
      <c r="F313" s="36"/>
    </row>
    <row r="314" spans="1:6" s="28" customFormat="1" ht="12.75">
      <c r="A314" s="51"/>
      <c r="F314" s="36"/>
    </row>
    <row r="315" spans="1:6" s="28" customFormat="1" ht="12.75">
      <c r="A315" s="51"/>
      <c r="F315" s="36"/>
    </row>
    <row r="316" spans="1:6" s="28" customFormat="1" ht="12.75">
      <c r="A316" s="51"/>
      <c r="F316" s="36"/>
    </row>
    <row r="317" spans="1:6" s="28" customFormat="1" ht="12.75">
      <c r="A317" s="51"/>
      <c r="F317" s="36"/>
    </row>
    <row r="318" spans="1:6" s="28" customFormat="1" ht="12.75">
      <c r="A318" s="51"/>
      <c r="F318" s="36"/>
    </row>
    <row r="319" spans="1:6" s="28" customFormat="1" ht="12.75">
      <c r="A319" s="51"/>
      <c r="F319" s="36"/>
    </row>
    <row r="320" spans="1:6" s="28" customFormat="1" ht="12.75">
      <c r="A320" s="51"/>
      <c r="F320" s="36"/>
    </row>
    <row r="321" spans="1:6" s="28" customFormat="1" ht="12.75">
      <c r="A321" s="51"/>
      <c r="F321" s="36"/>
    </row>
    <row r="322" spans="1:6" s="28" customFormat="1" ht="12.75">
      <c r="A322" s="51"/>
      <c r="F322" s="36"/>
    </row>
    <row r="323" spans="1:6" s="28" customFormat="1" ht="12.75">
      <c r="A323" s="51"/>
      <c r="F323" s="36"/>
    </row>
    <row r="324" spans="1:6" s="28" customFormat="1" ht="12.75">
      <c r="A324" s="51"/>
      <c r="F324" s="36"/>
    </row>
    <row r="325" spans="1:6" s="28" customFormat="1" ht="12.75">
      <c r="A325" s="51"/>
      <c r="F325" s="36"/>
    </row>
    <row r="326" spans="1:6" s="28" customFormat="1" ht="12.75">
      <c r="A326" s="51"/>
      <c r="F326" s="36"/>
    </row>
    <row r="327" spans="1:6" s="28" customFormat="1" ht="12.75">
      <c r="A327" s="51"/>
      <c r="F327" s="36"/>
    </row>
    <row r="328" spans="1:6" s="28" customFormat="1" ht="12.75">
      <c r="A328" s="51"/>
      <c r="F328" s="36"/>
    </row>
    <row r="329" spans="1:6" s="28" customFormat="1" ht="12.75">
      <c r="A329" s="51"/>
      <c r="F329" s="36"/>
    </row>
    <row r="330" spans="1:6" s="28" customFormat="1" ht="12.75">
      <c r="A330" s="51"/>
      <c r="F330" s="36"/>
    </row>
    <row r="331" spans="1:6" s="28" customFormat="1" ht="12.75">
      <c r="A331" s="51"/>
      <c r="F331" s="36"/>
    </row>
    <row r="332" spans="1:6" s="28" customFormat="1" ht="12.75">
      <c r="A332" s="51"/>
      <c r="F332" s="36"/>
    </row>
    <row r="333" spans="1:6" s="28" customFormat="1" ht="12.75">
      <c r="A333" s="51"/>
      <c r="F333" s="36"/>
    </row>
    <row r="334" spans="1:6" s="28" customFormat="1" ht="12.75">
      <c r="A334" s="51"/>
      <c r="F334" s="36"/>
    </row>
    <row r="335" spans="1:6" s="28" customFormat="1" ht="12.75">
      <c r="A335" s="51"/>
      <c r="F335" s="36"/>
    </row>
    <row r="336" spans="1:6" s="28" customFormat="1" ht="12.75">
      <c r="A336" s="51"/>
      <c r="F336" s="36"/>
    </row>
    <row r="337" spans="1:6" s="28" customFormat="1" ht="12.75">
      <c r="A337" s="51"/>
      <c r="F337" s="36"/>
    </row>
    <row r="338" spans="1:6" s="28" customFormat="1" ht="12.75">
      <c r="A338" s="51"/>
      <c r="F338" s="36"/>
    </row>
    <row r="339" spans="1:6" s="28" customFormat="1" ht="12.75">
      <c r="A339" s="51"/>
      <c r="F339" s="36"/>
    </row>
    <row r="340" spans="1:6" s="28" customFormat="1" ht="12.75">
      <c r="A340" s="51"/>
      <c r="F340" s="36"/>
    </row>
    <row r="341" spans="1:6" s="28" customFormat="1" ht="12.75">
      <c r="A341" s="51"/>
      <c r="F341" s="36"/>
    </row>
    <row r="342" spans="1:6" s="28" customFormat="1" ht="12.75">
      <c r="A342" s="51"/>
      <c r="F342" s="36"/>
    </row>
    <row r="343" spans="1:6" s="28" customFormat="1" ht="12.75">
      <c r="A343" s="51"/>
      <c r="F343" s="36"/>
    </row>
    <row r="344" spans="1:6" s="28" customFormat="1" ht="12.75">
      <c r="A344" s="51"/>
      <c r="F344" s="36"/>
    </row>
    <row r="345" spans="1:6" s="28" customFormat="1" ht="12.75">
      <c r="A345" s="51"/>
      <c r="F345" s="36"/>
    </row>
    <row r="346" spans="1:6" s="28" customFormat="1" ht="12.75">
      <c r="A346" s="51"/>
      <c r="F346" s="36"/>
    </row>
    <row r="347" spans="1:6" s="28" customFormat="1" ht="12.75">
      <c r="A347" s="51"/>
      <c r="F347" s="36"/>
    </row>
    <row r="348" spans="1:6" s="28" customFormat="1" ht="12.75">
      <c r="A348" s="51"/>
      <c r="F348" s="36"/>
    </row>
    <row r="349" spans="1:6" s="28" customFormat="1" ht="12.75">
      <c r="A349" s="51"/>
      <c r="F349" s="36"/>
    </row>
    <row r="350" spans="1:6" s="28" customFormat="1" ht="12.75">
      <c r="A350" s="51"/>
      <c r="F350" s="36"/>
    </row>
    <row r="351" spans="1:6" s="28" customFormat="1" ht="12.75">
      <c r="A351" s="51"/>
      <c r="F351" s="36"/>
    </row>
    <row r="352" spans="1:6" s="28" customFormat="1" ht="12.75">
      <c r="A352" s="51"/>
      <c r="F352" s="36"/>
    </row>
    <row r="353" spans="1:6" s="28" customFormat="1" ht="12.75">
      <c r="A353" s="51"/>
      <c r="F353" s="36"/>
    </row>
    <row r="354" spans="1:6" s="28" customFormat="1" ht="12.75">
      <c r="A354" s="51"/>
      <c r="F354" s="36"/>
    </row>
    <row r="355" spans="1:6" s="28" customFormat="1" ht="12.75">
      <c r="A355" s="51"/>
      <c r="F355" s="36"/>
    </row>
    <row r="356" spans="1:6" s="28" customFormat="1" ht="12.75">
      <c r="A356" s="51"/>
      <c r="F356" s="36"/>
    </row>
    <row r="357" spans="1:6" s="28" customFormat="1" ht="12.75">
      <c r="A357" s="51"/>
      <c r="F357" s="36"/>
    </row>
    <row r="358" spans="1:6" s="28" customFormat="1" ht="12.75">
      <c r="A358" s="51"/>
      <c r="F358" s="36"/>
    </row>
    <row r="359" spans="1:6" s="28" customFormat="1" ht="12.75">
      <c r="A359" s="51"/>
      <c r="F359" s="36"/>
    </row>
    <row r="360" spans="1:6" s="28" customFormat="1" ht="12.75">
      <c r="A360" s="51"/>
      <c r="F360" s="36"/>
    </row>
    <row r="361" spans="1:6" s="28" customFormat="1" ht="12.75">
      <c r="A361" s="51"/>
      <c r="F361" s="36"/>
    </row>
    <row r="362" spans="1:6" s="28" customFormat="1" ht="12.75">
      <c r="A362" s="51"/>
      <c r="F362" s="36"/>
    </row>
    <row r="363" spans="1:6" s="28" customFormat="1" ht="12.75">
      <c r="A363" s="51"/>
      <c r="F363" s="36"/>
    </row>
    <row r="364" spans="1:6" s="28" customFormat="1" ht="12.75">
      <c r="A364" s="51"/>
      <c r="F364" s="36"/>
    </row>
    <row r="365" spans="1:6" s="28" customFormat="1" ht="12.75">
      <c r="A365" s="51"/>
      <c r="F365" s="36"/>
    </row>
    <row r="366" spans="1:6" s="28" customFormat="1" ht="12.75">
      <c r="A366" s="51"/>
      <c r="F366" s="36"/>
    </row>
    <row r="367" spans="1:6" s="28" customFormat="1" ht="12.75">
      <c r="A367" s="51"/>
      <c r="F367" s="36"/>
    </row>
    <row r="368" spans="1:6" s="28" customFormat="1" ht="12.75">
      <c r="A368" s="51"/>
      <c r="F368" s="36"/>
    </row>
    <row r="369" spans="1:6" s="28" customFormat="1" ht="12.75">
      <c r="A369" s="51"/>
      <c r="F369" s="36"/>
    </row>
    <row r="370" spans="1:6" s="28" customFormat="1" ht="12.75">
      <c r="A370" s="51"/>
      <c r="F370" s="36"/>
    </row>
    <row r="371" spans="1:6" s="28" customFormat="1" ht="12.75">
      <c r="A371" s="51"/>
      <c r="F371" s="36"/>
    </row>
    <row r="372" spans="1:6" s="28" customFormat="1" ht="12.75">
      <c r="A372" s="51"/>
      <c r="F372" s="36"/>
    </row>
    <row r="373" spans="1:6" s="28" customFormat="1" ht="12.75">
      <c r="A373" s="51"/>
      <c r="F373" s="36"/>
    </row>
    <row r="374" spans="1:6" s="28" customFormat="1" ht="12.75">
      <c r="A374" s="51"/>
      <c r="F374" s="36"/>
    </row>
    <row r="375" spans="1:6" s="28" customFormat="1" ht="12.75">
      <c r="A375" s="51"/>
      <c r="F375" s="36"/>
    </row>
    <row r="376" spans="1:6" s="28" customFormat="1" ht="12.75">
      <c r="A376" s="51"/>
      <c r="F376" s="36"/>
    </row>
    <row r="377" spans="1:6" s="28" customFormat="1" ht="12.75">
      <c r="A377" s="51"/>
      <c r="F377" s="36"/>
    </row>
    <row r="378" spans="1:6" s="28" customFormat="1" ht="12.75">
      <c r="A378" s="51"/>
      <c r="F378" s="36"/>
    </row>
    <row r="379" spans="1:6" s="28" customFormat="1" ht="12.75">
      <c r="A379" s="51"/>
      <c r="F379" s="36"/>
    </row>
    <row r="380" spans="1:6" s="28" customFormat="1" ht="12.75">
      <c r="A380" s="51"/>
      <c r="F380" s="36"/>
    </row>
    <row r="381" spans="1:6" s="28" customFormat="1" ht="12.75">
      <c r="A381" s="51"/>
      <c r="F381" s="36"/>
    </row>
    <row r="382" spans="1:6" s="28" customFormat="1" ht="12.75">
      <c r="A382" s="51"/>
      <c r="F382" s="36"/>
    </row>
    <row r="383" spans="1:6" s="28" customFormat="1" ht="12.75">
      <c r="A383" s="51"/>
      <c r="F383" s="36"/>
    </row>
    <row r="384" spans="1:6" s="28" customFormat="1" ht="12.75">
      <c r="A384" s="51"/>
      <c r="F384" s="36"/>
    </row>
    <row r="385" spans="1:6" s="28" customFormat="1" ht="12.75">
      <c r="A385" s="51"/>
      <c r="F385" s="36"/>
    </row>
    <row r="386" spans="1:6" s="28" customFormat="1" ht="12.75">
      <c r="A386" s="51"/>
      <c r="F386" s="36"/>
    </row>
    <row r="387" spans="1:6" s="28" customFormat="1" ht="12.75">
      <c r="A387" s="51"/>
      <c r="F387" s="36"/>
    </row>
    <row r="388" spans="1:6" s="28" customFormat="1" ht="12.75">
      <c r="A388" s="51"/>
      <c r="F388" s="36"/>
    </row>
    <row r="389" spans="1:6" s="28" customFormat="1" ht="12.75">
      <c r="A389" s="51"/>
      <c r="F389" s="36"/>
    </row>
    <row r="390" spans="1:6" s="28" customFormat="1" ht="12.75">
      <c r="A390" s="51"/>
      <c r="F390" s="36"/>
    </row>
    <row r="391" spans="1:6" s="28" customFormat="1" ht="12.75">
      <c r="A391" s="51"/>
      <c r="F391" s="36"/>
    </row>
    <row r="392" spans="1:6" s="28" customFormat="1" ht="12.75">
      <c r="A392" s="51"/>
      <c r="F392" s="36"/>
    </row>
    <row r="393" spans="1:6" s="28" customFormat="1" ht="12.75">
      <c r="A393" s="51"/>
      <c r="F393" s="36"/>
    </row>
    <row r="394" spans="1:6" s="28" customFormat="1" ht="12.75">
      <c r="A394" s="51"/>
      <c r="F394" s="36"/>
    </row>
    <row r="395" spans="1:6" s="28" customFormat="1" ht="12.75">
      <c r="A395" s="51"/>
      <c r="F395" s="36"/>
    </row>
    <row r="396" spans="1:6" s="28" customFormat="1" ht="12.75">
      <c r="A396" s="51"/>
      <c r="F396" s="36"/>
    </row>
    <row r="397" spans="1:6" s="28" customFormat="1" ht="12.75">
      <c r="A397" s="51"/>
      <c r="F397" s="36"/>
    </row>
    <row r="398" spans="1:6" s="28" customFormat="1" ht="12.75">
      <c r="A398" s="51"/>
      <c r="F398" s="36"/>
    </row>
    <row r="399" spans="1:6" s="28" customFormat="1" ht="12.75">
      <c r="A399" s="51"/>
      <c r="F399" s="36"/>
    </row>
    <row r="400" spans="1:6" s="28" customFormat="1" ht="12.75">
      <c r="A400" s="51"/>
      <c r="F400" s="36"/>
    </row>
    <row r="401" spans="1:6" s="28" customFormat="1" ht="12.75">
      <c r="A401" s="51"/>
      <c r="F401" s="36"/>
    </row>
    <row r="402" spans="1:6" s="28" customFormat="1" ht="12.75">
      <c r="A402" s="51"/>
      <c r="F402" s="36"/>
    </row>
    <row r="403" spans="1:6" s="28" customFormat="1" ht="12.75">
      <c r="A403" s="51"/>
      <c r="F403" s="36"/>
    </row>
    <row r="404" spans="1:6" s="28" customFormat="1" ht="12.75">
      <c r="A404" s="51"/>
      <c r="F404" s="36"/>
    </row>
    <row r="405" spans="1:6" s="28" customFormat="1" ht="12.75">
      <c r="A405" s="51"/>
      <c r="F405" s="36"/>
    </row>
    <row r="406" spans="1:6" s="28" customFormat="1" ht="12.75">
      <c r="A406" s="51"/>
      <c r="F406" s="36"/>
    </row>
    <row r="407" spans="1:6" s="28" customFormat="1" ht="12.75">
      <c r="A407" s="51"/>
      <c r="F407" s="36"/>
    </row>
    <row r="408" spans="1:6" s="28" customFormat="1" ht="12.75">
      <c r="A408" s="51"/>
      <c r="F408" s="36"/>
    </row>
    <row r="409" spans="1:6" s="28" customFormat="1" ht="12.75">
      <c r="A409" s="51"/>
      <c r="F409" s="36"/>
    </row>
    <row r="410" spans="1:6" s="28" customFormat="1" ht="12.75">
      <c r="A410" s="51"/>
      <c r="F410" s="36"/>
    </row>
    <row r="411" spans="1:6" s="28" customFormat="1" ht="12.75">
      <c r="A411" s="51"/>
      <c r="F411" s="36"/>
    </row>
    <row r="412" spans="1:6" s="28" customFormat="1" ht="12.75">
      <c r="A412" s="51"/>
      <c r="F412" s="36"/>
    </row>
    <row r="413" spans="1:6" s="28" customFormat="1" ht="12.75">
      <c r="A413" s="51"/>
      <c r="F413" s="36"/>
    </row>
    <row r="414" spans="1:6" s="28" customFormat="1" ht="12.75">
      <c r="A414" s="51"/>
      <c r="F414" s="36"/>
    </row>
    <row r="415" spans="1:6" s="28" customFormat="1" ht="12.75">
      <c r="A415" s="51"/>
      <c r="F415" s="36"/>
    </row>
    <row r="416" spans="1:6" s="28" customFormat="1" ht="12.75">
      <c r="A416" s="51"/>
      <c r="F416" s="36"/>
    </row>
    <row r="417" spans="1:6" s="28" customFormat="1" ht="12.75">
      <c r="A417" s="51"/>
      <c r="F417" s="36"/>
    </row>
    <row r="418" spans="1:6" s="28" customFormat="1" ht="12.75">
      <c r="A418" s="51"/>
      <c r="F418" s="36"/>
    </row>
    <row r="419" spans="1:6" s="28" customFormat="1" ht="12.75">
      <c r="A419" s="51"/>
      <c r="F419" s="36"/>
    </row>
    <row r="420" spans="1:6" s="28" customFormat="1" ht="12.75">
      <c r="A420" s="51"/>
      <c r="F420" s="36"/>
    </row>
    <row r="421" spans="1:6" s="28" customFormat="1" ht="12.75">
      <c r="A421" s="51"/>
      <c r="F421" s="36"/>
    </row>
    <row r="422" spans="1:6" s="28" customFormat="1" ht="12.75">
      <c r="A422" s="51"/>
      <c r="F422" s="36"/>
    </row>
    <row r="423" spans="1:6" s="28" customFormat="1" ht="12.75">
      <c r="A423" s="51"/>
      <c r="F423" s="36"/>
    </row>
    <row r="424" spans="1:6" s="28" customFormat="1" ht="12.75">
      <c r="A424" s="51"/>
      <c r="F424" s="36"/>
    </row>
    <row r="425" spans="1:6" s="28" customFormat="1" ht="12.75">
      <c r="A425" s="51"/>
      <c r="F425" s="36"/>
    </row>
    <row r="426" spans="1:6" s="28" customFormat="1" ht="12.75">
      <c r="A426" s="51"/>
      <c r="F426" s="36"/>
    </row>
    <row r="427" spans="1:6" s="28" customFormat="1" ht="12.75">
      <c r="A427" s="51"/>
      <c r="F427" s="36"/>
    </row>
    <row r="428" spans="1:6" s="28" customFormat="1" ht="12.75">
      <c r="A428" s="51"/>
      <c r="F428" s="36"/>
    </row>
    <row r="429" spans="1:6" s="28" customFormat="1" ht="12.75">
      <c r="A429" s="51"/>
      <c r="F429" s="36"/>
    </row>
    <row r="430" spans="1:6" s="28" customFormat="1" ht="12.75">
      <c r="A430" s="51"/>
      <c r="F430" s="36"/>
    </row>
    <row r="431" spans="1:6" s="28" customFormat="1" ht="12.75">
      <c r="A431" s="51"/>
      <c r="F431" s="36"/>
    </row>
    <row r="432" spans="1:6" s="28" customFormat="1" ht="12.75">
      <c r="A432" s="51"/>
      <c r="F432" s="36"/>
    </row>
    <row r="433" spans="1:6" s="28" customFormat="1" ht="12.75">
      <c r="A433" s="51"/>
      <c r="F433" s="36"/>
    </row>
    <row r="434" spans="1:6" s="28" customFormat="1" ht="12.75">
      <c r="A434" s="51"/>
      <c r="F434" s="36"/>
    </row>
    <row r="435" spans="1:6" s="28" customFormat="1" ht="12.75">
      <c r="A435" s="51"/>
      <c r="F435" s="36"/>
    </row>
    <row r="436" spans="1:6" s="28" customFormat="1" ht="12.75">
      <c r="A436" s="51"/>
      <c r="F436" s="36"/>
    </row>
    <row r="437" spans="1:6" s="28" customFormat="1" ht="12.75">
      <c r="A437" s="51"/>
      <c r="F437" s="36"/>
    </row>
    <row r="438" spans="1:6" s="28" customFormat="1" ht="12.75">
      <c r="A438" s="51"/>
      <c r="F438" s="36"/>
    </row>
    <row r="439" spans="1:6" s="28" customFormat="1" ht="12.75">
      <c r="A439" s="51"/>
      <c r="F439" s="36"/>
    </row>
    <row r="440" spans="1:6" s="28" customFormat="1" ht="12.75">
      <c r="A440" s="51"/>
      <c r="F440" s="36"/>
    </row>
    <row r="441" spans="1:6" s="28" customFormat="1" ht="12.75">
      <c r="A441" s="51"/>
      <c r="F441" s="36"/>
    </row>
    <row r="442" spans="1:6" s="28" customFormat="1" ht="12.75">
      <c r="A442" s="51"/>
      <c r="F442" s="36"/>
    </row>
    <row r="443" spans="1:6" s="28" customFormat="1" ht="12.75">
      <c r="A443" s="51"/>
      <c r="F443" s="36"/>
    </row>
    <row r="444" spans="1:6" s="28" customFormat="1" ht="12.75">
      <c r="A444" s="51"/>
      <c r="F444" s="36"/>
    </row>
    <row r="445" spans="1:6" s="28" customFormat="1" ht="12.75">
      <c r="A445" s="51"/>
      <c r="F445" s="36"/>
    </row>
    <row r="446" spans="1:6" s="28" customFormat="1" ht="12.75">
      <c r="A446" s="51"/>
      <c r="F446" s="36"/>
    </row>
    <row r="447" spans="1:6" s="28" customFormat="1" ht="12.75">
      <c r="A447" s="51"/>
      <c r="F447" s="36"/>
    </row>
    <row r="448" spans="1:6" s="28" customFormat="1" ht="12.75">
      <c r="A448" s="51"/>
      <c r="F448" s="36"/>
    </row>
    <row r="449" spans="1:6" s="28" customFormat="1" ht="12.75">
      <c r="A449" s="51"/>
      <c r="F449" s="36"/>
    </row>
    <row r="450" spans="1:6" s="28" customFormat="1" ht="12.75">
      <c r="A450" s="51"/>
      <c r="F450" s="36"/>
    </row>
    <row r="451" spans="1:6" s="28" customFormat="1" ht="12.75">
      <c r="A451" s="51"/>
      <c r="F451" s="36"/>
    </row>
    <row r="452" spans="1:6" s="28" customFormat="1" ht="12.75">
      <c r="A452" s="51"/>
      <c r="F452" s="36"/>
    </row>
    <row r="453" spans="1:6" s="28" customFormat="1" ht="12.75">
      <c r="A453" s="51"/>
      <c r="F453" s="36"/>
    </row>
    <row r="454" spans="1:6" s="28" customFormat="1" ht="12.75">
      <c r="A454" s="51"/>
      <c r="F454" s="36"/>
    </row>
    <row r="455" spans="1:6" s="28" customFormat="1" ht="12.75">
      <c r="A455" s="51"/>
      <c r="F455" s="36"/>
    </row>
    <row r="456" spans="1:6" s="28" customFormat="1" ht="12.75">
      <c r="A456" s="51"/>
      <c r="F456" s="36"/>
    </row>
    <row r="457" spans="1:6" s="28" customFormat="1" ht="12.75">
      <c r="A457" s="51"/>
      <c r="F457" s="36"/>
    </row>
    <row r="458" spans="1:6" s="28" customFormat="1" ht="12.75">
      <c r="A458" s="51"/>
      <c r="F458" s="36"/>
    </row>
    <row r="459" spans="1:6" s="28" customFormat="1" ht="12.75">
      <c r="A459" s="51"/>
      <c r="F459" s="36"/>
    </row>
    <row r="460" spans="1:6" s="28" customFormat="1" ht="12.75">
      <c r="A460" s="51"/>
      <c r="F460" s="36"/>
    </row>
    <row r="461" spans="1:6" s="28" customFormat="1" ht="12.75">
      <c r="A461" s="51"/>
      <c r="F461" s="36"/>
    </row>
    <row r="462" spans="1:6" s="28" customFormat="1" ht="12.75">
      <c r="A462" s="51"/>
      <c r="F462" s="36"/>
    </row>
    <row r="463" spans="1:6" s="28" customFormat="1" ht="12.75">
      <c r="A463" s="51"/>
      <c r="F463" s="36"/>
    </row>
    <row r="464" spans="1:6" s="28" customFormat="1" ht="12.75">
      <c r="A464" s="51"/>
      <c r="F464" s="36"/>
    </row>
    <row r="465" spans="1:6" s="28" customFormat="1" ht="12.75">
      <c r="A465" s="51"/>
      <c r="F465" s="36"/>
    </row>
    <row r="466" spans="1:6" s="28" customFormat="1" ht="12.75">
      <c r="A466" s="51"/>
      <c r="F466" s="36"/>
    </row>
  </sheetData>
  <mergeCells count="15">
    <mergeCell ref="B163:F163"/>
    <mergeCell ref="B164:F164"/>
    <mergeCell ref="B165:F165"/>
    <mergeCell ref="B145:F145"/>
    <mergeCell ref="A2:B3"/>
    <mergeCell ref="E2:H2"/>
    <mergeCell ref="E3:H3"/>
    <mergeCell ref="A4:B4"/>
    <mergeCell ref="F4:H4"/>
    <mergeCell ref="F5:H5"/>
    <mergeCell ref="A9:H9"/>
    <mergeCell ref="A141:C141"/>
    <mergeCell ref="E141:F141"/>
    <mergeCell ref="B143:F143"/>
    <mergeCell ref="B144:F144"/>
  </mergeCells>
  <conditionalFormatting sqref="A2 C2:D3 A4:D4 D5 A6:D8">
    <cfRule type="cellIs" dxfId="53" priority="68" operator="equal">
      <formula>0</formula>
    </cfRule>
  </conditionalFormatting>
  <conditionalFormatting sqref="A9:A10 F39:F40 A39:E41 G39:H41">
    <cfRule type="cellIs" dxfId="52" priority="65" operator="equal">
      <formula>0</formula>
    </cfRule>
  </conditionalFormatting>
  <conditionalFormatting sqref="A5:B5">
    <cfRule type="cellIs" dxfId="51" priority="11" operator="equal">
      <formula>0</formula>
    </cfRule>
  </conditionalFormatting>
  <conditionalFormatting sqref="A143:B145">
    <cfRule type="cellIs" dxfId="50" priority="60" operator="equal">
      <formula>0</formula>
    </cfRule>
  </conditionalFormatting>
  <conditionalFormatting sqref="A147:B147">
    <cfRule type="cellIs" dxfId="49" priority="24" operator="equal">
      <formula>0</formula>
    </cfRule>
  </conditionalFormatting>
  <conditionalFormatting sqref="A163:B165">
    <cfRule type="cellIs" dxfId="48" priority="10" operator="equal">
      <formula>0</formula>
    </cfRule>
  </conditionalFormatting>
  <conditionalFormatting sqref="A56:C57 E56:F57 H56:H57">
    <cfRule type="cellIs" dxfId="47" priority="6" operator="equal">
      <formula>0</formula>
    </cfRule>
  </conditionalFormatting>
  <conditionalFormatting sqref="A141:D142">
    <cfRule type="cellIs" dxfId="46" priority="61" operator="equal">
      <formula>0</formula>
    </cfRule>
  </conditionalFormatting>
  <conditionalFormatting sqref="A146:D146">
    <cfRule type="cellIs" dxfId="45" priority="22" operator="equal">
      <formula>0</formula>
    </cfRule>
  </conditionalFormatting>
  <conditionalFormatting sqref="A11:H38">
    <cfRule type="cellIs" dxfId="44" priority="5" operator="equal">
      <formula>0</formula>
    </cfRule>
  </conditionalFormatting>
  <conditionalFormatting sqref="A42:H55">
    <cfRule type="cellIs" dxfId="43" priority="7" operator="equal">
      <formula>0</formula>
    </cfRule>
  </conditionalFormatting>
  <conditionalFormatting sqref="A58:H140">
    <cfRule type="cellIs" dxfId="42" priority="1" operator="equal">
      <formula>0</formula>
    </cfRule>
  </conditionalFormatting>
  <conditionalFormatting sqref="A148:H162">
    <cfRule type="cellIs" dxfId="41" priority="30" operator="equal">
      <formula>0</formula>
    </cfRule>
  </conditionalFormatting>
  <conditionalFormatting sqref="E2:E8">
    <cfRule type="cellIs" dxfId="40" priority="63" operator="equal">
      <formula>0</formula>
    </cfRule>
  </conditionalFormatting>
  <conditionalFormatting sqref="E141 G141:H141">
    <cfRule type="cellIs" dxfId="39" priority="59" operator="equal">
      <formula>0</formula>
    </cfRule>
  </conditionalFormatting>
  <conditionalFormatting sqref="F4">
    <cfRule type="cellIs" dxfId="38" priority="64" operator="equal">
      <formula>0</formula>
    </cfRule>
  </conditionalFormatting>
  <conditionalFormatting sqref="F6:H8">
    <cfRule type="cellIs" dxfId="37" priority="69" operator="equal">
      <formula>0</formula>
    </cfRule>
  </conditionalFormatting>
  <conditionalFormatting sqref="G143:G145">
    <cfRule type="cellIs" dxfId="36" priority="58" operator="equal">
      <formula>0</formula>
    </cfRule>
  </conditionalFormatting>
  <conditionalFormatting sqref="G163:H165">
    <cfRule type="cellIs" dxfId="35" priority="34" operator="equal">
      <formula>0</formula>
    </cfRule>
  </conditionalFormatting>
  <conditionalFormatting sqref="H142:H146 G147:H147">
    <cfRule type="cellIs" dxfId="34" priority="23" operator="equal">
      <formula>0</formula>
    </cfRule>
  </conditionalFormatting>
  <printOptions horizontalCentered="1"/>
  <pageMargins left="0.70866141732283472" right="0.70866141732283472" top="0.74803149606299213" bottom="0.74803149606299213" header="0.31496062992125984" footer="0.31496062992125984"/>
  <pageSetup paperSize="9" scale="61" fitToHeight="2" orientation="portrait" r:id="rId1"/>
  <headerFooter>
    <oddFooter>&amp;L&amp;"Calibri,Normal"&amp;9&amp;K00-034&amp;A&amp;R&amp;"Calibri,Normal"&amp;9&amp;K00-034page &amp;P | &amp;N</oddFooter>
  </headerFooter>
  <rowBreaks count="1" manualBreakCount="1">
    <brk id="85"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68"/>
  <sheetViews>
    <sheetView view="pageBreakPreview" topLeftCell="A114" zoomScale="85" zoomScaleNormal="85" zoomScaleSheetLayoutView="85" workbookViewId="0">
      <selection activeCell="A168" sqref="A168"/>
    </sheetView>
  </sheetViews>
  <sheetFormatPr baseColWidth="10" defaultColWidth="11" defaultRowHeight="15"/>
  <cols>
    <col min="1" max="1" width="7.625" style="91" customWidth="1"/>
    <col min="2" max="2" width="45.625" style="39" customWidth="1"/>
    <col min="3" max="3" width="7.875" style="39" customWidth="1"/>
    <col min="4" max="4" width="1.375" style="39" customWidth="1"/>
    <col min="5" max="5" width="12.125" style="39" customWidth="1"/>
    <col min="6" max="6" width="10.125" style="38" customWidth="1"/>
    <col min="7" max="7" width="1.375" style="39" customWidth="1"/>
    <col min="8" max="8" width="21.625" style="39" customWidth="1"/>
    <col min="9" max="16384" width="11" style="39"/>
  </cols>
  <sheetData>
    <row r="1" spans="1:8" ht="87" customHeight="1"/>
    <row r="2" spans="1:8" ht="55.5" customHeight="1">
      <c r="A2" s="167" t="s">
        <v>91</v>
      </c>
      <c r="B2" s="168"/>
      <c r="C2" s="26" t="s">
        <v>8</v>
      </c>
      <c r="D2" s="3"/>
      <c r="E2" s="173" t="str">
        <f>"Estimation du lot n° "&amp;A5&amp;" - 
"&amp;B5</f>
        <v>Estimation du lot n° 08 - 
CFO-CFA</v>
      </c>
      <c r="F2" s="174"/>
      <c r="G2" s="174"/>
      <c r="H2" s="174"/>
    </row>
    <row r="3" spans="1:8" ht="15.6" customHeight="1">
      <c r="A3" s="169"/>
      <c r="B3" s="170"/>
      <c r="C3" s="19" t="s">
        <v>281</v>
      </c>
      <c r="D3" s="1"/>
      <c r="E3" s="175"/>
      <c r="F3" s="176"/>
      <c r="G3" s="176"/>
      <c r="H3" s="176"/>
    </row>
    <row r="4" spans="1:8" ht="15.75">
      <c r="A4" s="171" t="s">
        <v>9</v>
      </c>
      <c r="B4" s="172"/>
      <c r="C4" s="27" t="s">
        <v>0</v>
      </c>
      <c r="D4" s="4"/>
      <c r="E4" s="16" t="s">
        <v>1</v>
      </c>
      <c r="F4" s="177">
        <f>H155</f>
        <v>0</v>
      </c>
      <c r="G4" s="178"/>
      <c r="H4" s="179"/>
    </row>
    <row r="5" spans="1:8">
      <c r="A5" s="81" t="s">
        <v>229</v>
      </c>
      <c r="B5" s="20" t="s">
        <v>11</v>
      </c>
      <c r="C5" s="21">
        <v>0</v>
      </c>
      <c r="D5" s="5"/>
      <c r="E5" s="17" t="s">
        <v>282</v>
      </c>
      <c r="F5" s="164">
        <f>H165</f>
        <v>0</v>
      </c>
      <c r="G5" s="165"/>
      <c r="H5" s="166"/>
    </row>
    <row r="6" spans="1:8">
      <c r="A6" s="92"/>
      <c r="B6" s="40"/>
      <c r="C6" s="41"/>
      <c r="D6" s="41"/>
      <c r="E6" s="42"/>
      <c r="F6" s="43"/>
      <c r="G6" s="41"/>
      <c r="H6" s="41"/>
    </row>
    <row r="7" spans="1:8">
      <c r="A7" s="8" t="s">
        <v>2</v>
      </c>
      <c r="B7" s="8" t="s">
        <v>3</v>
      </c>
      <c r="C7" s="8" t="s">
        <v>4</v>
      </c>
      <c r="D7" s="6"/>
      <c r="E7" s="15" t="s">
        <v>10</v>
      </c>
      <c r="F7" s="8" t="s">
        <v>5</v>
      </c>
      <c r="G7" s="6"/>
      <c r="H7" s="9" t="s">
        <v>6</v>
      </c>
    </row>
    <row r="8" spans="1:8">
      <c r="A8" s="92"/>
      <c r="B8" s="40"/>
      <c r="C8" s="43"/>
      <c r="D8" s="42"/>
      <c r="E8" s="42"/>
      <c r="F8" s="41"/>
      <c r="G8" s="42"/>
      <c r="H8" s="2"/>
    </row>
    <row r="9" spans="1:8" s="28" customFormat="1" ht="44.25" customHeight="1">
      <c r="A9" s="183" t="s">
        <v>7</v>
      </c>
      <c r="B9" s="184"/>
      <c r="C9" s="184"/>
      <c r="D9" s="184"/>
      <c r="E9" s="184"/>
      <c r="F9" s="184"/>
      <c r="G9" s="184"/>
      <c r="H9" s="185"/>
    </row>
    <row r="10" spans="1:8" s="28" customFormat="1" ht="12.75">
      <c r="A10" s="71"/>
      <c r="B10" s="29"/>
      <c r="C10" s="29"/>
      <c r="D10" s="30"/>
      <c r="E10" s="29"/>
      <c r="F10" s="67"/>
      <c r="G10" s="30"/>
      <c r="H10" s="29"/>
    </row>
    <row r="11" spans="1:8" s="28" customFormat="1" ht="12.75">
      <c r="A11" s="12"/>
      <c r="B11" s="13"/>
      <c r="C11" s="12"/>
      <c r="D11" s="30"/>
      <c r="E11" s="11"/>
      <c r="F11" s="11"/>
      <c r="G11" s="30"/>
      <c r="H11" s="10"/>
    </row>
    <row r="12" spans="1:8" s="28" customFormat="1" ht="18.75">
      <c r="A12" s="12"/>
      <c r="B12" s="66" t="s">
        <v>311</v>
      </c>
      <c r="C12" s="12"/>
      <c r="D12" s="30"/>
      <c r="E12" s="11"/>
      <c r="F12" s="11"/>
      <c r="G12" s="30"/>
      <c r="H12" s="10"/>
    </row>
    <row r="13" spans="1:8" s="28" customFormat="1" ht="12.75">
      <c r="A13" s="45"/>
      <c r="B13" s="46" t="s">
        <v>111</v>
      </c>
      <c r="C13" s="47"/>
      <c r="D13" s="30"/>
      <c r="E13" s="49"/>
      <c r="F13" s="68"/>
      <c r="G13" s="30"/>
      <c r="H13" s="54">
        <f>SUM(H14:H16)</f>
        <v>0</v>
      </c>
    </row>
    <row r="14" spans="1:8" s="51" customFormat="1" ht="12.75">
      <c r="A14" s="23" t="s">
        <v>245</v>
      </c>
      <c r="B14" s="52" t="s">
        <v>25</v>
      </c>
      <c r="C14" s="50" t="s">
        <v>28</v>
      </c>
      <c r="D14" s="30"/>
      <c r="E14" s="18">
        <v>1</v>
      </c>
      <c r="F14" s="55"/>
      <c r="G14" s="30"/>
      <c r="H14" s="57">
        <f>E14*F14</f>
        <v>0</v>
      </c>
    </row>
    <row r="15" spans="1:8" s="51" customFormat="1" ht="12.75">
      <c r="A15" s="23" t="s">
        <v>246</v>
      </c>
      <c r="B15" s="52" t="s">
        <v>112</v>
      </c>
      <c r="C15" s="50" t="s">
        <v>28</v>
      </c>
      <c r="D15" s="30"/>
      <c r="E15" s="18">
        <v>1</v>
      </c>
      <c r="F15" s="55"/>
      <c r="G15" s="30"/>
      <c r="H15" s="57">
        <f>E15*F15</f>
        <v>0</v>
      </c>
    </row>
    <row r="16" spans="1:8" s="51" customFormat="1" ht="12.75">
      <c r="A16" s="23" t="s">
        <v>247</v>
      </c>
      <c r="B16" s="52" t="s">
        <v>26</v>
      </c>
      <c r="C16" s="50" t="s">
        <v>28</v>
      </c>
      <c r="D16" s="30"/>
      <c r="E16" s="18">
        <v>1</v>
      </c>
      <c r="F16" s="55"/>
      <c r="G16" s="30"/>
      <c r="H16" s="57">
        <f>E16*F16</f>
        <v>0</v>
      </c>
    </row>
    <row r="17" spans="1:8" s="51" customFormat="1" ht="12.75">
      <c r="A17" s="23"/>
      <c r="B17" s="72"/>
      <c r="C17" s="50"/>
      <c r="D17" s="30"/>
      <c r="E17" s="18"/>
      <c r="F17" s="55"/>
      <c r="G17" s="30"/>
      <c r="H17" s="57"/>
    </row>
    <row r="18" spans="1:8" s="28" customFormat="1" ht="12.75">
      <c r="A18" s="45" t="s">
        <v>248</v>
      </c>
      <c r="B18" s="46" t="s">
        <v>12</v>
      </c>
      <c r="C18" s="47"/>
      <c r="D18" s="30"/>
      <c r="E18" s="49"/>
      <c r="F18" s="68"/>
      <c r="G18" s="30"/>
      <c r="H18" s="54">
        <f>SUM(H19:H87)+SUM(H104:H109)</f>
        <v>0</v>
      </c>
    </row>
    <row r="19" spans="1:8" s="51" customFormat="1" ht="12.75">
      <c r="A19" s="23" t="s">
        <v>130</v>
      </c>
      <c r="B19" s="52" t="s">
        <v>23</v>
      </c>
      <c r="C19" s="50" t="s">
        <v>28</v>
      </c>
      <c r="D19" s="30"/>
      <c r="E19" s="18">
        <v>1</v>
      </c>
      <c r="F19" s="55"/>
      <c r="G19" s="30"/>
      <c r="H19" s="57">
        <f>E19*F19</f>
        <v>0</v>
      </c>
    </row>
    <row r="20" spans="1:8" s="51" customFormat="1" ht="12.75">
      <c r="A20" s="23"/>
      <c r="B20" s="52"/>
      <c r="C20" s="50"/>
      <c r="D20" s="30"/>
      <c r="E20" s="18"/>
      <c r="F20" s="55"/>
      <c r="G20" s="30"/>
      <c r="H20" s="57"/>
    </row>
    <row r="21" spans="1:8" s="51" customFormat="1" ht="12.75">
      <c r="A21" s="23" t="s">
        <v>131</v>
      </c>
      <c r="B21" s="52" t="s">
        <v>29</v>
      </c>
      <c r="C21" s="50" t="s">
        <v>28</v>
      </c>
      <c r="D21" s="30"/>
      <c r="E21" s="18">
        <v>1</v>
      </c>
      <c r="F21" s="55"/>
      <c r="G21" s="30"/>
      <c r="H21" s="57">
        <f t="shared" ref="H21" si="0">E21*F21</f>
        <v>0</v>
      </c>
    </row>
    <row r="22" spans="1:8" s="51" customFormat="1" ht="12.75">
      <c r="A22" s="23"/>
      <c r="B22" s="52"/>
      <c r="C22" s="50"/>
      <c r="D22" s="30"/>
      <c r="E22" s="18"/>
      <c r="F22" s="55"/>
      <c r="G22" s="30"/>
      <c r="H22" s="57"/>
    </row>
    <row r="23" spans="1:8" s="51" customFormat="1" ht="12.75">
      <c r="A23" s="23" t="s">
        <v>249</v>
      </c>
      <c r="B23" s="72" t="s">
        <v>30</v>
      </c>
      <c r="C23" s="50"/>
      <c r="D23" s="30"/>
      <c r="E23" s="18"/>
      <c r="F23" s="55"/>
      <c r="G23" s="30"/>
      <c r="H23" s="57"/>
    </row>
    <row r="24" spans="1:8" s="51" customFormat="1" ht="12.75">
      <c r="A24" s="23"/>
      <c r="B24" s="52" t="s">
        <v>31</v>
      </c>
      <c r="C24" s="50" t="s">
        <v>28</v>
      </c>
      <c r="D24" s="30"/>
      <c r="E24" s="18">
        <v>4</v>
      </c>
      <c r="F24" s="55"/>
      <c r="G24" s="30"/>
      <c r="H24" s="57">
        <f t="shared" ref="H24:H26" si="1">E24*F24</f>
        <v>0</v>
      </c>
    </row>
    <row r="25" spans="1:8" s="51" customFormat="1" ht="12.75" hidden="1">
      <c r="A25" s="23"/>
      <c r="B25" s="52" t="s">
        <v>32</v>
      </c>
      <c r="C25" s="50" t="s">
        <v>28</v>
      </c>
      <c r="D25" s="30"/>
      <c r="E25" s="18"/>
      <c r="F25" s="55"/>
      <c r="G25" s="30"/>
      <c r="H25" s="57">
        <f t="shared" si="1"/>
        <v>0</v>
      </c>
    </row>
    <row r="26" spans="1:8" s="51" customFormat="1" ht="12.75">
      <c r="A26" s="23"/>
      <c r="B26" s="52" t="s">
        <v>33</v>
      </c>
      <c r="C26" s="50" t="s">
        <v>28</v>
      </c>
      <c r="D26" s="30"/>
      <c r="E26" s="18">
        <v>4</v>
      </c>
      <c r="F26" s="55"/>
      <c r="G26" s="30"/>
      <c r="H26" s="57">
        <f t="shared" si="1"/>
        <v>0</v>
      </c>
    </row>
    <row r="27" spans="1:8" s="51" customFormat="1" ht="12.75">
      <c r="A27" s="23"/>
      <c r="B27" s="52"/>
      <c r="C27" s="50"/>
      <c r="D27" s="30"/>
      <c r="E27" s="18"/>
      <c r="F27" s="55"/>
      <c r="G27" s="30"/>
      <c r="H27" s="57"/>
    </row>
    <row r="28" spans="1:8" s="51" customFormat="1" ht="25.5">
      <c r="A28" s="76" t="s">
        <v>250</v>
      </c>
      <c r="B28" s="72" t="s">
        <v>150</v>
      </c>
      <c r="C28" s="50"/>
      <c r="D28" s="30"/>
      <c r="E28" s="18"/>
      <c r="F28" s="55"/>
      <c r="G28" s="30"/>
      <c r="H28" s="57"/>
    </row>
    <row r="29" spans="1:8" s="51" customFormat="1" ht="12.75">
      <c r="A29" s="23"/>
      <c r="B29" s="52" t="s">
        <v>220</v>
      </c>
      <c r="C29" s="50" t="s">
        <v>28</v>
      </c>
      <c r="D29" s="30"/>
      <c r="E29" s="18">
        <v>1</v>
      </c>
      <c r="F29" s="55"/>
      <c r="G29" s="30"/>
      <c r="H29" s="57">
        <f>E29*F29</f>
        <v>0</v>
      </c>
    </row>
    <row r="30" spans="1:8" s="51" customFormat="1" ht="12.75">
      <c r="A30" s="23"/>
      <c r="B30" s="52" t="s">
        <v>34</v>
      </c>
      <c r="C30" s="50" t="s">
        <v>28</v>
      </c>
      <c r="D30" s="30"/>
      <c r="E30" s="18">
        <v>55</v>
      </c>
      <c r="F30" s="55"/>
      <c r="G30" s="30"/>
      <c r="H30" s="57">
        <f t="shared" ref="H30" si="2">E30*F30</f>
        <v>0</v>
      </c>
    </row>
    <row r="31" spans="1:8" s="51" customFormat="1" ht="12.75">
      <c r="A31" s="23"/>
      <c r="B31" s="52" t="s">
        <v>228</v>
      </c>
      <c r="C31" s="50" t="s">
        <v>28</v>
      </c>
      <c r="D31" s="30"/>
      <c r="E31" s="18">
        <v>1</v>
      </c>
      <c r="F31" s="55"/>
      <c r="G31" s="30"/>
      <c r="H31" s="57">
        <f>E31*F31</f>
        <v>0</v>
      </c>
    </row>
    <row r="32" spans="1:8" s="51" customFormat="1" ht="12.75">
      <c r="A32" s="23"/>
      <c r="B32" s="52" t="s">
        <v>34</v>
      </c>
      <c r="C32" s="50" t="s">
        <v>28</v>
      </c>
      <c r="D32" s="30"/>
      <c r="E32" s="18">
        <v>55</v>
      </c>
      <c r="F32" s="55"/>
      <c r="G32" s="30"/>
      <c r="H32" s="57">
        <f>E32*F32</f>
        <v>0</v>
      </c>
    </row>
    <row r="33" spans="1:8" s="51" customFormat="1" ht="12.75">
      <c r="A33" s="23"/>
      <c r="B33" s="52"/>
      <c r="C33" s="50"/>
      <c r="D33" s="30"/>
      <c r="E33" s="18"/>
      <c r="F33" s="55"/>
      <c r="G33" s="30"/>
      <c r="H33" s="57"/>
    </row>
    <row r="34" spans="1:8" s="51" customFormat="1" ht="12.75">
      <c r="A34" s="23" t="s">
        <v>134</v>
      </c>
      <c r="B34" s="72" t="s">
        <v>100</v>
      </c>
      <c r="C34" s="50"/>
      <c r="D34" s="30"/>
      <c r="E34" s="18"/>
      <c r="F34" s="55"/>
      <c r="G34" s="30"/>
      <c r="H34" s="57"/>
    </row>
    <row r="35" spans="1:8" s="51" customFormat="1" ht="12.75">
      <c r="A35" s="23"/>
      <c r="B35" s="52" t="s">
        <v>22</v>
      </c>
      <c r="C35" s="50" t="s">
        <v>57</v>
      </c>
      <c r="D35" s="30"/>
      <c r="E35" s="18">
        <v>50</v>
      </c>
      <c r="F35" s="55"/>
      <c r="G35" s="30"/>
      <c r="H35" s="57">
        <f t="shared" ref="H35:H43" si="3">E35*F35</f>
        <v>0</v>
      </c>
    </row>
    <row r="36" spans="1:8" s="51" customFormat="1" ht="12.75" hidden="1">
      <c r="A36" s="23"/>
      <c r="B36" s="52" t="s">
        <v>36</v>
      </c>
      <c r="C36" s="50" t="s">
        <v>57</v>
      </c>
      <c r="D36" s="30"/>
      <c r="E36" s="18"/>
      <c r="F36" s="55"/>
      <c r="G36" s="30"/>
      <c r="H36" s="57">
        <f>E36*F35</f>
        <v>0</v>
      </c>
    </row>
    <row r="37" spans="1:8" s="51" customFormat="1" ht="12.75" hidden="1">
      <c r="A37" s="23"/>
      <c r="B37" s="52" t="s">
        <v>37</v>
      </c>
      <c r="C37" s="50" t="s">
        <v>57</v>
      </c>
      <c r="D37" s="30"/>
      <c r="E37" s="18"/>
      <c r="F37" s="55"/>
      <c r="G37" s="30"/>
      <c r="H37" s="57">
        <f>E37*F36</f>
        <v>0</v>
      </c>
    </row>
    <row r="38" spans="1:8" s="51" customFormat="1" ht="12.75">
      <c r="A38" s="23"/>
      <c r="B38" s="52" t="s">
        <v>36</v>
      </c>
      <c r="C38" s="50" t="s">
        <v>57</v>
      </c>
      <c r="D38" s="22"/>
      <c r="E38" s="18">
        <v>27</v>
      </c>
      <c r="F38" s="55"/>
      <c r="G38" s="56"/>
      <c r="H38" s="57">
        <f t="shared" ref="H38" si="4">E38*F38</f>
        <v>0</v>
      </c>
    </row>
    <row r="39" spans="1:8" s="51" customFormat="1" ht="12.75">
      <c r="A39" s="23"/>
      <c r="B39" s="52" t="s">
        <v>38</v>
      </c>
      <c r="C39" s="50" t="s">
        <v>57</v>
      </c>
      <c r="D39" s="30"/>
      <c r="E39" s="18">
        <v>45</v>
      </c>
      <c r="F39" s="55"/>
      <c r="G39" s="30"/>
      <c r="H39" s="57">
        <f>E39*F37</f>
        <v>0</v>
      </c>
    </row>
    <row r="40" spans="1:8" s="51" customFormat="1" ht="12.75" hidden="1">
      <c r="A40" s="23"/>
      <c r="B40" s="52" t="s">
        <v>82</v>
      </c>
      <c r="C40" s="50" t="s">
        <v>28</v>
      </c>
      <c r="D40" s="30"/>
      <c r="E40" s="18"/>
      <c r="F40" s="55"/>
      <c r="G40" s="30"/>
      <c r="H40" s="57">
        <f>E40*F39</f>
        <v>0</v>
      </c>
    </row>
    <row r="41" spans="1:8" s="51" customFormat="1" ht="12.75">
      <c r="A41" s="23"/>
      <c r="B41" s="52" t="s">
        <v>82</v>
      </c>
      <c r="C41" s="50" t="s">
        <v>28</v>
      </c>
      <c r="D41" s="22"/>
      <c r="E41" s="18">
        <v>1</v>
      </c>
      <c r="F41" s="55"/>
      <c r="G41" s="56"/>
      <c r="H41" s="57">
        <f t="shared" ref="H41" si="5">E41*F41</f>
        <v>0</v>
      </c>
    </row>
    <row r="42" spans="1:8" s="51" customFormat="1" ht="12.75">
      <c r="A42" s="23"/>
      <c r="B42" s="52"/>
      <c r="C42" s="50"/>
      <c r="D42" s="30"/>
      <c r="E42" s="18"/>
      <c r="G42" s="30"/>
      <c r="H42" s="57">
        <f>E42*F40</f>
        <v>0</v>
      </c>
    </row>
    <row r="43" spans="1:8" s="51" customFormat="1" ht="12.75">
      <c r="A43" s="23" t="s">
        <v>135</v>
      </c>
      <c r="B43" s="72" t="s">
        <v>153</v>
      </c>
      <c r="C43" s="50"/>
      <c r="D43" s="30"/>
      <c r="E43" s="18"/>
      <c r="F43" s="55"/>
      <c r="G43" s="30"/>
      <c r="H43" s="57">
        <f t="shared" si="3"/>
        <v>0</v>
      </c>
    </row>
    <row r="44" spans="1:8" s="51" customFormat="1" ht="12.75">
      <c r="A44" s="23"/>
      <c r="B44" s="52" t="s">
        <v>252</v>
      </c>
      <c r="C44" s="50" t="s">
        <v>28</v>
      </c>
      <c r="D44" s="22"/>
      <c r="E44" s="18">
        <v>1</v>
      </c>
      <c r="F44" s="55"/>
      <c r="G44" s="56"/>
      <c r="H44" s="57">
        <f>E44*F44</f>
        <v>0</v>
      </c>
    </row>
    <row r="45" spans="1:8" s="51" customFormat="1" ht="12.75">
      <c r="A45" s="23"/>
      <c r="B45" s="52" t="s">
        <v>40</v>
      </c>
      <c r="C45" s="50" t="s">
        <v>28</v>
      </c>
      <c r="D45" s="22"/>
      <c r="E45" s="18">
        <v>1</v>
      </c>
      <c r="F45" s="55"/>
      <c r="G45" s="56"/>
      <c r="H45" s="57">
        <f t="shared" ref="H45" si="6">E45*F45</f>
        <v>0</v>
      </c>
    </row>
    <row r="46" spans="1:8" s="51" customFormat="1" ht="12.75">
      <c r="A46" s="23"/>
      <c r="B46" s="52"/>
      <c r="C46" s="50"/>
      <c r="D46" s="30"/>
      <c r="E46" s="18"/>
      <c r="F46" s="55"/>
      <c r="G46" s="30"/>
      <c r="H46" s="57"/>
    </row>
    <row r="47" spans="1:8" s="51" customFormat="1" ht="12.75">
      <c r="A47" s="23" t="s">
        <v>136</v>
      </c>
      <c r="B47" s="72" t="s">
        <v>113</v>
      </c>
      <c r="C47" s="50"/>
      <c r="D47" s="30"/>
      <c r="E47" s="18"/>
      <c r="F47" s="55"/>
      <c r="G47" s="30"/>
      <c r="H47" s="57"/>
    </row>
    <row r="48" spans="1:8" s="51" customFormat="1" ht="12.75">
      <c r="A48" s="23"/>
      <c r="B48" s="52" t="s">
        <v>260</v>
      </c>
      <c r="C48" s="50" t="s">
        <v>28</v>
      </c>
      <c r="D48" s="30"/>
      <c r="E48" s="18">
        <v>2</v>
      </c>
      <c r="F48" s="55"/>
      <c r="G48" s="30"/>
      <c r="H48" s="57">
        <f t="shared" ref="H48:H50" si="7">E48*F48</f>
        <v>0</v>
      </c>
    </row>
    <row r="49" spans="1:8" s="51" customFormat="1" ht="25.5">
      <c r="A49" s="23"/>
      <c r="B49" s="52" t="s">
        <v>261</v>
      </c>
      <c r="C49" s="50" t="s">
        <v>28</v>
      </c>
      <c r="D49" s="30"/>
      <c r="E49" s="18">
        <v>1</v>
      </c>
      <c r="F49" s="55"/>
      <c r="G49" s="30"/>
      <c r="H49" s="57">
        <f t="shared" ref="H49" si="8">E49*F49</f>
        <v>0</v>
      </c>
    </row>
    <row r="50" spans="1:8" s="51" customFormat="1" ht="12.75">
      <c r="A50" s="23"/>
      <c r="B50" s="52" t="s">
        <v>182</v>
      </c>
      <c r="C50" s="50" t="s">
        <v>28</v>
      </c>
      <c r="D50" s="30"/>
      <c r="E50" s="18">
        <v>3</v>
      </c>
      <c r="F50" s="55"/>
      <c r="G50" s="30"/>
      <c r="H50" s="57">
        <f t="shared" si="7"/>
        <v>0</v>
      </c>
    </row>
    <row r="51" spans="1:8" s="51" customFormat="1" ht="12.75">
      <c r="A51" s="23"/>
      <c r="B51" s="52"/>
      <c r="C51" s="50"/>
      <c r="D51" s="30"/>
      <c r="E51" s="18"/>
      <c r="F51" s="55"/>
      <c r="G51" s="30"/>
      <c r="H51" s="57"/>
    </row>
    <row r="52" spans="1:8" s="51" customFormat="1" ht="12.75">
      <c r="A52" s="23" t="s">
        <v>137</v>
      </c>
      <c r="B52" s="72" t="s">
        <v>114</v>
      </c>
      <c r="C52" s="50"/>
      <c r="D52" s="30"/>
      <c r="E52" s="18"/>
      <c r="F52" s="55"/>
      <c r="G52" s="30"/>
      <c r="H52" s="57"/>
    </row>
    <row r="53" spans="1:8" s="51" customFormat="1" ht="12.75">
      <c r="A53" s="23"/>
      <c r="B53" s="52" t="s">
        <v>58</v>
      </c>
      <c r="C53" s="50" t="s">
        <v>57</v>
      </c>
      <c r="D53" s="30"/>
      <c r="E53" s="18">
        <f>(SUM(E64+E66+E68))*3+(E65+E67)*2+(SUM(E88:E101))*5</f>
        <v>332</v>
      </c>
      <c r="F53" s="55"/>
      <c r="G53" s="30"/>
      <c r="H53" s="57">
        <f t="shared" ref="H53:H111" si="9">E53*F53</f>
        <v>0</v>
      </c>
    </row>
    <row r="54" spans="1:8" s="51" customFormat="1" ht="12.75">
      <c r="A54" s="23"/>
      <c r="B54" s="52" t="s">
        <v>39</v>
      </c>
      <c r="C54" s="50" t="s">
        <v>57</v>
      </c>
      <c r="D54" s="30"/>
      <c r="E54" s="18">
        <f>(SUM(E105:E108))*12</f>
        <v>132</v>
      </c>
      <c r="F54" s="55"/>
      <c r="G54" s="30"/>
      <c r="H54" s="57">
        <f t="shared" si="9"/>
        <v>0</v>
      </c>
    </row>
    <row r="55" spans="1:8" s="51" customFormat="1" ht="12.75">
      <c r="A55" s="23"/>
      <c r="B55" s="52" t="s">
        <v>41</v>
      </c>
      <c r="C55" s="50" t="s">
        <v>57</v>
      </c>
      <c r="D55" s="30"/>
      <c r="E55" s="18">
        <f>(E72+E75+E77+E78)*8+(E73+E74+E76)*3+(SUM(E80:E81))*15</f>
        <v>690</v>
      </c>
      <c r="F55" s="55"/>
      <c r="G55" s="30"/>
      <c r="H55" s="57">
        <f t="shared" si="9"/>
        <v>0</v>
      </c>
    </row>
    <row r="56" spans="1:8" s="51" customFormat="1" ht="12.75">
      <c r="A56" s="23"/>
      <c r="B56" s="52"/>
      <c r="C56" s="50"/>
      <c r="D56" s="30"/>
      <c r="E56" s="18"/>
      <c r="F56" s="55"/>
      <c r="G56" s="30"/>
      <c r="H56" s="57"/>
    </row>
    <row r="57" spans="1:8" s="51" customFormat="1" ht="12.75">
      <c r="A57" s="23"/>
      <c r="B57" s="72" t="s">
        <v>77</v>
      </c>
      <c r="C57" s="50"/>
      <c r="D57" s="30"/>
      <c r="E57" s="18"/>
      <c r="F57" s="55"/>
      <c r="G57" s="30"/>
      <c r="H57" s="57">
        <f t="shared" si="9"/>
        <v>0</v>
      </c>
    </row>
    <row r="58" spans="1:8" s="51" customFormat="1" ht="12.75">
      <c r="A58" s="23"/>
      <c r="B58" s="52" t="s">
        <v>262</v>
      </c>
      <c r="C58" s="50" t="s">
        <v>57</v>
      </c>
      <c r="D58" s="30"/>
      <c r="E58" s="18">
        <v>73</v>
      </c>
      <c r="F58" s="55"/>
      <c r="G58" s="30"/>
      <c r="H58" s="57">
        <f t="shared" ref="H58" si="10">E58*F58</f>
        <v>0</v>
      </c>
    </row>
    <row r="59" spans="1:8" s="51" customFormat="1" ht="12.75">
      <c r="A59" s="23"/>
      <c r="B59" s="52" t="s">
        <v>263</v>
      </c>
      <c r="C59" s="50" t="s">
        <v>57</v>
      </c>
      <c r="D59" s="30"/>
      <c r="E59" s="18">
        <v>73</v>
      </c>
      <c r="F59" s="55"/>
      <c r="G59" s="30"/>
      <c r="H59" s="57">
        <f t="shared" ref="H59" si="11">E59*F59</f>
        <v>0</v>
      </c>
    </row>
    <row r="60" spans="1:8" s="51" customFormat="1" ht="12.75">
      <c r="A60" s="23"/>
      <c r="B60" s="52" t="s">
        <v>105</v>
      </c>
      <c r="C60" s="50" t="s">
        <v>57</v>
      </c>
      <c r="D60" s="22"/>
      <c r="E60" s="18">
        <v>25</v>
      </c>
      <c r="F60" s="55"/>
      <c r="G60" s="56"/>
      <c r="H60" s="57">
        <f t="shared" si="9"/>
        <v>0</v>
      </c>
    </row>
    <row r="61" spans="1:8" s="51" customFormat="1" ht="12.75">
      <c r="A61" s="23"/>
      <c r="B61" s="52" t="s">
        <v>266</v>
      </c>
      <c r="C61" s="50" t="s">
        <v>57</v>
      </c>
      <c r="D61" s="30"/>
      <c r="E61" s="18">
        <v>20</v>
      </c>
      <c r="F61" s="55"/>
      <c r="G61" s="30"/>
      <c r="H61" s="57">
        <f t="shared" si="9"/>
        <v>0</v>
      </c>
    </row>
    <row r="62" spans="1:8" s="51" customFormat="1" ht="12.75">
      <c r="A62" s="23"/>
      <c r="B62" s="52"/>
      <c r="C62" s="50"/>
      <c r="D62" s="30"/>
      <c r="E62" s="18"/>
      <c r="F62" s="55"/>
      <c r="G62" s="30"/>
      <c r="H62" s="57">
        <f t="shared" si="9"/>
        <v>0</v>
      </c>
    </row>
    <row r="63" spans="1:8" s="51" customFormat="1" ht="12.75">
      <c r="A63" s="23" t="s">
        <v>138</v>
      </c>
      <c r="B63" s="72" t="s">
        <v>132</v>
      </c>
      <c r="C63" s="50"/>
      <c r="D63" s="30"/>
      <c r="E63" s="18"/>
      <c r="F63" s="55"/>
      <c r="G63" s="30"/>
      <c r="H63" s="57">
        <f t="shared" si="9"/>
        <v>0</v>
      </c>
    </row>
    <row r="64" spans="1:8" s="51" customFormat="1" ht="12.75" hidden="1">
      <c r="A64" s="23"/>
      <c r="B64" s="52" t="s">
        <v>43</v>
      </c>
      <c r="C64" s="50" t="s">
        <v>27</v>
      </c>
      <c r="D64" s="30"/>
      <c r="E64" s="18"/>
      <c r="F64" s="55"/>
      <c r="G64" s="30"/>
      <c r="H64" s="57">
        <f t="shared" si="9"/>
        <v>0</v>
      </c>
    </row>
    <row r="65" spans="1:8" s="51" customFormat="1" ht="12.75" hidden="1">
      <c r="A65" s="23"/>
      <c r="B65" s="52" t="s">
        <v>217</v>
      </c>
      <c r="C65" s="50" t="s">
        <v>27</v>
      </c>
      <c r="D65" s="30"/>
      <c r="E65" s="18"/>
      <c r="F65" s="55"/>
      <c r="G65" s="30"/>
      <c r="H65" s="57">
        <f t="shared" si="9"/>
        <v>0</v>
      </c>
    </row>
    <row r="66" spans="1:8" s="51" customFormat="1" ht="12.75">
      <c r="A66" s="23"/>
      <c r="B66" s="52" t="s">
        <v>42</v>
      </c>
      <c r="C66" s="50" t="s">
        <v>27</v>
      </c>
      <c r="D66" s="30"/>
      <c r="E66" s="18">
        <v>3</v>
      </c>
      <c r="F66" s="55"/>
      <c r="G66" s="30"/>
      <c r="H66" s="57">
        <f t="shared" si="9"/>
        <v>0</v>
      </c>
    </row>
    <row r="67" spans="1:8" s="51" customFormat="1" ht="12.75" hidden="1">
      <c r="A67" s="23"/>
      <c r="B67" s="52" t="s">
        <v>216</v>
      </c>
      <c r="C67" s="50" t="s">
        <v>27</v>
      </c>
      <c r="D67" s="30"/>
      <c r="E67" s="18">
        <v>2</v>
      </c>
      <c r="F67" s="55"/>
      <c r="G67" s="30"/>
      <c r="H67" s="57">
        <f t="shared" si="9"/>
        <v>0</v>
      </c>
    </row>
    <row r="68" spans="1:8" s="51" customFormat="1" ht="12.75">
      <c r="A68" s="23"/>
      <c r="B68" s="52" t="s">
        <v>83</v>
      </c>
      <c r="C68" s="50" t="s">
        <v>27</v>
      </c>
      <c r="D68" s="30"/>
      <c r="E68" s="18">
        <v>8</v>
      </c>
      <c r="F68" s="55"/>
      <c r="G68" s="30"/>
      <c r="H68" s="57">
        <f t="shared" si="9"/>
        <v>0</v>
      </c>
    </row>
    <row r="69" spans="1:8" s="51" customFormat="1" ht="12.75" hidden="1">
      <c r="A69" s="23"/>
      <c r="B69" s="52" t="s">
        <v>44</v>
      </c>
      <c r="C69" s="50" t="s">
        <v>27</v>
      </c>
      <c r="D69" s="30"/>
      <c r="E69" s="18"/>
      <c r="F69" s="55"/>
      <c r="G69" s="30"/>
      <c r="H69" s="57">
        <f t="shared" si="9"/>
        <v>0</v>
      </c>
    </row>
    <row r="70" spans="1:8" s="51" customFormat="1" ht="12.75" hidden="1">
      <c r="A70" s="23"/>
      <c r="B70" s="52" t="s">
        <v>45</v>
      </c>
      <c r="C70" s="50" t="s">
        <v>27</v>
      </c>
      <c r="D70" s="30"/>
      <c r="E70" s="18"/>
      <c r="F70" s="55"/>
      <c r="G70" s="30"/>
      <c r="H70" s="57">
        <f t="shared" si="9"/>
        <v>0</v>
      </c>
    </row>
    <row r="71" spans="1:8" s="51" customFormat="1" ht="12.75" hidden="1">
      <c r="A71" s="23"/>
      <c r="B71" s="52" t="s">
        <v>46</v>
      </c>
      <c r="C71" s="50" t="s">
        <v>27</v>
      </c>
      <c r="D71" s="30"/>
      <c r="E71" s="18"/>
      <c r="F71" s="55"/>
      <c r="G71" s="30"/>
      <c r="H71" s="57">
        <f t="shared" si="9"/>
        <v>0</v>
      </c>
    </row>
    <row r="72" spans="1:8" s="51" customFormat="1" ht="12.75">
      <c r="A72" s="23"/>
      <c r="B72" s="52" t="s">
        <v>48</v>
      </c>
      <c r="C72" s="50" t="s">
        <v>27</v>
      </c>
      <c r="D72" s="30"/>
      <c r="E72" s="18">
        <v>42</v>
      </c>
      <c r="F72" s="55"/>
      <c r="G72" s="30"/>
      <c r="H72" s="57">
        <f t="shared" si="9"/>
        <v>0</v>
      </c>
    </row>
    <row r="73" spans="1:8" s="51" customFormat="1" ht="12.75" hidden="1">
      <c r="A73" s="23"/>
      <c r="B73" s="52" t="s">
        <v>167</v>
      </c>
      <c r="C73" s="50" t="s">
        <v>27</v>
      </c>
      <c r="D73" s="30"/>
      <c r="E73" s="18">
        <v>76</v>
      </c>
      <c r="F73" s="55"/>
      <c r="G73" s="30"/>
      <c r="H73" s="57">
        <f t="shared" si="9"/>
        <v>0</v>
      </c>
    </row>
    <row r="74" spans="1:8" s="51" customFormat="1" ht="12.75">
      <c r="A74" s="23"/>
      <c r="B74" s="52" t="s">
        <v>223</v>
      </c>
      <c r="C74" s="50" t="s">
        <v>27</v>
      </c>
      <c r="D74" s="30"/>
      <c r="E74" s="18">
        <v>30</v>
      </c>
      <c r="F74" s="55"/>
      <c r="G74" s="30"/>
      <c r="H74" s="57">
        <f t="shared" ref="H74" si="12">E74*F74</f>
        <v>0</v>
      </c>
    </row>
    <row r="75" spans="1:8" s="51" customFormat="1" ht="12.75" hidden="1">
      <c r="A75" s="23"/>
      <c r="B75" s="52" t="s">
        <v>219</v>
      </c>
      <c r="C75" s="50" t="s">
        <v>27</v>
      </c>
      <c r="D75" s="30"/>
      <c r="E75" s="18"/>
      <c r="F75" s="55"/>
      <c r="G75" s="30"/>
      <c r="H75" s="57">
        <f t="shared" si="9"/>
        <v>0</v>
      </c>
    </row>
    <row r="76" spans="1:8" s="51" customFormat="1" ht="12.75" hidden="1">
      <c r="A76" s="23"/>
      <c r="B76" s="52" t="s">
        <v>215</v>
      </c>
      <c r="C76" s="50" t="s">
        <v>27</v>
      </c>
      <c r="D76" s="30"/>
      <c r="E76" s="18">
        <v>12</v>
      </c>
      <c r="F76" s="55"/>
      <c r="G76" s="30"/>
      <c r="H76" s="57">
        <f t="shared" si="9"/>
        <v>0</v>
      </c>
    </row>
    <row r="77" spans="1:8" s="51" customFormat="1" ht="12.75" hidden="1">
      <c r="A77" s="23"/>
      <c r="B77" s="52" t="s">
        <v>49</v>
      </c>
      <c r="C77" s="50" t="s">
        <v>27</v>
      </c>
      <c r="D77" s="30"/>
      <c r="E77" s="18"/>
      <c r="F77" s="55"/>
      <c r="G77" s="30"/>
      <c r="H77" s="57">
        <f t="shared" si="9"/>
        <v>0</v>
      </c>
    </row>
    <row r="78" spans="1:8" s="51" customFormat="1" ht="12.75" hidden="1">
      <c r="A78" s="23"/>
      <c r="B78" s="52" t="s">
        <v>87</v>
      </c>
      <c r="C78" s="50" t="s">
        <v>27</v>
      </c>
      <c r="D78" s="30"/>
      <c r="E78" s="18"/>
      <c r="F78" s="55"/>
      <c r="G78" s="30"/>
      <c r="H78" s="57">
        <f t="shared" si="9"/>
        <v>0</v>
      </c>
    </row>
    <row r="79" spans="1:8" s="51" customFormat="1" ht="12.75" hidden="1">
      <c r="A79" s="23"/>
      <c r="B79" s="52" t="s">
        <v>84</v>
      </c>
      <c r="C79" s="50" t="s">
        <v>27</v>
      </c>
      <c r="D79" s="30"/>
      <c r="E79" s="18"/>
      <c r="F79" s="55"/>
      <c r="G79" s="30"/>
      <c r="H79" s="57">
        <f t="shared" si="9"/>
        <v>0</v>
      </c>
    </row>
    <row r="80" spans="1:8" s="51" customFormat="1" ht="12.75" hidden="1">
      <c r="A80" s="23"/>
      <c r="B80" s="52" t="s">
        <v>50</v>
      </c>
      <c r="C80" s="50" t="s">
        <v>27</v>
      </c>
      <c r="D80" s="30"/>
      <c r="E80" s="18"/>
      <c r="F80" s="55"/>
      <c r="G80" s="30"/>
      <c r="H80" s="57">
        <f t="shared" si="9"/>
        <v>0</v>
      </c>
    </row>
    <row r="81" spans="1:8" s="51" customFormat="1" ht="12.75" hidden="1">
      <c r="A81" s="23"/>
      <c r="B81" s="52" t="s">
        <v>51</v>
      </c>
      <c r="C81" s="50" t="s">
        <v>27</v>
      </c>
      <c r="D81" s="30"/>
      <c r="E81" s="18"/>
      <c r="F81" s="55"/>
      <c r="G81" s="30"/>
      <c r="H81" s="57">
        <f t="shared" si="9"/>
        <v>0</v>
      </c>
    </row>
    <row r="82" spans="1:8" s="51" customFormat="1" ht="12.75" hidden="1">
      <c r="A82" s="23"/>
      <c r="B82" s="52" t="s">
        <v>47</v>
      </c>
      <c r="C82" s="50" t="s">
        <v>27</v>
      </c>
      <c r="D82" s="30"/>
      <c r="E82" s="18"/>
      <c r="F82" s="55"/>
      <c r="G82" s="30"/>
      <c r="H82" s="57">
        <f t="shared" si="9"/>
        <v>0</v>
      </c>
    </row>
    <row r="83" spans="1:8" s="79" customFormat="1" ht="25.5">
      <c r="A83" s="23"/>
      <c r="B83" s="52" t="s">
        <v>256</v>
      </c>
      <c r="C83" s="50" t="s">
        <v>57</v>
      </c>
      <c r="D83" s="22"/>
      <c r="E83" s="18">
        <v>9</v>
      </c>
      <c r="F83" s="55"/>
      <c r="G83" s="56"/>
      <c r="H83" s="57">
        <f t="shared" si="9"/>
        <v>0</v>
      </c>
    </row>
    <row r="84" spans="1:8" s="79" customFormat="1">
      <c r="A84" s="23"/>
      <c r="B84" s="52" t="s">
        <v>257</v>
      </c>
      <c r="C84" s="50" t="s">
        <v>27</v>
      </c>
      <c r="D84" s="22"/>
      <c r="E84" s="18">
        <v>1</v>
      </c>
      <c r="F84" s="55"/>
      <c r="G84" s="56"/>
      <c r="H84" s="57">
        <f t="shared" si="9"/>
        <v>0</v>
      </c>
    </row>
    <row r="85" spans="1:8" s="79" customFormat="1">
      <c r="A85" s="23"/>
      <c r="B85" s="52" t="s">
        <v>258</v>
      </c>
      <c r="C85" s="50" t="s">
        <v>27</v>
      </c>
      <c r="D85" s="22"/>
      <c r="E85" s="18">
        <v>4</v>
      </c>
      <c r="F85" s="55"/>
      <c r="G85" s="56"/>
      <c r="H85" s="57">
        <f t="shared" si="9"/>
        <v>0</v>
      </c>
    </row>
    <row r="86" spans="1:8" s="51" customFormat="1" ht="12.75">
      <c r="A86" s="23"/>
      <c r="B86" s="52"/>
      <c r="C86" s="50"/>
      <c r="D86" s="30"/>
      <c r="E86" s="18"/>
      <c r="F86" s="55"/>
      <c r="G86" s="30"/>
      <c r="H86" s="57">
        <f t="shared" si="9"/>
        <v>0</v>
      </c>
    </row>
    <row r="87" spans="1:8" s="51" customFormat="1" ht="12.75">
      <c r="A87" s="23" t="s">
        <v>267</v>
      </c>
      <c r="B87" s="72" t="s">
        <v>52</v>
      </c>
      <c r="C87" s="50"/>
      <c r="D87" s="30"/>
      <c r="E87" s="18"/>
      <c r="F87" s="55"/>
      <c r="G87" s="30"/>
      <c r="H87" s="75">
        <f>SUM(H88:H101)</f>
        <v>0</v>
      </c>
    </row>
    <row r="88" spans="1:8" s="51" customFormat="1" ht="12.75">
      <c r="A88" s="23"/>
      <c r="B88" s="52" t="s">
        <v>151</v>
      </c>
      <c r="C88" s="50" t="s">
        <v>27</v>
      </c>
      <c r="D88" s="30"/>
      <c r="E88" s="18">
        <v>45</v>
      </c>
      <c r="F88" s="55"/>
      <c r="G88" s="30"/>
      <c r="H88" s="57">
        <f t="shared" si="9"/>
        <v>0</v>
      </c>
    </row>
    <row r="89" spans="1:8" s="51" customFormat="1" ht="12.75" hidden="1">
      <c r="A89" s="23"/>
      <c r="B89" s="52" t="s">
        <v>152</v>
      </c>
      <c r="C89" s="50" t="s">
        <v>27</v>
      </c>
      <c r="D89" s="30"/>
      <c r="E89" s="18"/>
      <c r="F89" s="55"/>
      <c r="G89" s="30"/>
      <c r="H89" s="57">
        <f t="shared" si="9"/>
        <v>0</v>
      </c>
    </row>
    <row r="90" spans="1:8" s="51" customFormat="1" ht="12.75" hidden="1">
      <c r="A90" s="23"/>
      <c r="B90" s="52" t="s">
        <v>17</v>
      </c>
      <c r="C90" s="50" t="s">
        <v>27</v>
      </c>
      <c r="D90" s="30"/>
      <c r="E90" s="18"/>
      <c r="F90" s="55"/>
      <c r="G90" s="30"/>
      <c r="H90" s="57">
        <f t="shared" si="9"/>
        <v>0</v>
      </c>
    </row>
    <row r="91" spans="1:8" s="51" customFormat="1" ht="12.75" hidden="1">
      <c r="A91" s="23"/>
      <c r="B91" s="52" t="s">
        <v>18</v>
      </c>
      <c r="C91" s="50" t="s">
        <v>27</v>
      </c>
      <c r="D91" s="30"/>
      <c r="E91" s="18"/>
      <c r="F91" s="55"/>
      <c r="G91" s="30"/>
      <c r="H91" s="57">
        <f t="shared" si="9"/>
        <v>0</v>
      </c>
    </row>
    <row r="92" spans="1:8" s="51" customFormat="1" ht="12.75" hidden="1">
      <c r="A92" s="23"/>
      <c r="B92" s="52" t="s">
        <v>97</v>
      </c>
      <c r="C92" s="50" t="s">
        <v>27</v>
      </c>
      <c r="D92" s="30"/>
      <c r="E92" s="18"/>
      <c r="F92" s="55"/>
      <c r="G92" s="30"/>
      <c r="H92" s="57">
        <f t="shared" si="9"/>
        <v>0</v>
      </c>
    </row>
    <row r="93" spans="1:8" s="51" customFormat="1" ht="12.75" hidden="1">
      <c r="A93" s="23"/>
      <c r="B93" s="52" t="s">
        <v>98</v>
      </c>
      <c r="C93" s="50" t="s">
        <v>27</v>
      </c>
      <c r="D93" s="30"/>
      <c r="E93" s="18"/>
      <c r="F93" s="55"/>
      <c r="G93" s="30"/>
      <c r="H93" s="57">
        <f t="shared" si="9"/>
        <v>0</v>
      </c>
    </row>
    <row r="94" spans="1:8" s="51" customFormat="1" ht="12.75">
      <c r="A94" s="23"/>
      <c r="B94" s="52" t="s">
        <v>54</v>
      </c>
      <c r="C94" s="50" t="s">
        <v>27</v>
      </c>
      <c r="D94" s="30"/>
      <c r="E94" s="18">
        <v>9</v>
      </c>
      <c r="F94" s="55"/>
      <c r="G94" s="30"/>
      <c r="H94" s="57">
        <f t="shared" si="9"/>
        <v>0</v>
      </c>
    </row>
    <row r="95" spans="1:8" s="51" customFormat="1" ht="12.75">
      <c r="A95" s="23"/>
      <c r="B95" s="52" t="s">
        <v>19</v>
      </c>
      <c r="C95" s="50" t="s">
        <v>27</v>
      </c>
      <c r="D95" s="30"/>
      <c r="E95" s="18">
        <v>5</v>
      </c>
      <c r="F95" s="55"/>
      <c r="G95" s="30"/>
      <c r="H95" s="57">
        <f t="shared" si="9"/>
        <v>0</v>
      </c>
    </row>
    <row r="96" spans="1:8" s="51" customFormat="1" ht="12.75" hidden="1">
      <c r="A96" s="23"/>
      <c r="B96" s="52" t="s">
        <v>20</v>
      </c>
      <c r="C96" s="50" t="s">
        <v>27</v>
      </c>
      <c r="D96" s="30"/>
      <c r="E96" s="18"/>
      <c r="F96" s="55"/>
      <c r="G96" s="30"/>
      <c r="H96" s="57">
        <f t="shared" si="9"/>
        <v>0</v>
      </c>
    </row>
    <row r="97" spans="1:8" s="51" customFormat="1" ht="12.75" hidden="1">
      <c r="A97" s="23"/>
      <c r="B97" s="52" t="s">
        <v>21</v>
      </c>
      <c r="C97" s="50" t="s">
        <v>27</v>
      </c>
      <c r="D97" s="30"/>
      <c r="E97" s="18"/>
      <c r="F97" s="55"/>
      <c r="G97" s="30"/>
      <c r="H97" s="57">
        <f t="shared" si="9"/>
        <v>0</v>
      </c>
    </row>
    <row r="98" spans="1:8" s="51" customFormat="1" ht="12.75" hidden="1">
      <c r="A98" s="23"/>
      <c r="B98" s="52" t="s">
        <v>99</v>
      </c>
      <c r="C98" s="50" t="s">
        <v>27</v>
      </c>
      <c r="D98" s="30"/>
      <c r="E98" s="18"/>
      <c r="F98" s="55"/>
      <c r="G98" s="30"/>
      <c r="H98" s="57">
        <f t="shared" si="9"/>
        <v>0</v>
      </c>
    </row>
    <row r="99" spans="1:8" s="51" customFormat="1" ht="12.75" hidden="1">
      <c r="A99" s="23"/>
      <c r="B99" s="52" t="s">
        <v>102</v>
      </c>
      <c r="C99" s="50" t="s">
        <v>27</v>
      </c>
      <c r="D99" s="30"/>
      <c r="E99" s="18"/>
      <c r="F99" s="55"/>
      <c r="G99" s="30"/>
      <c r="H99" s="57">
        <f t="shared" si="9"/>
        <v>0</v>
      </c>
    </row>
    <row r="100" spans="1:8" s="51" customFormat="1" ht="12.75" hidden="1">
      <c r="A100" s="23"/>
      <c r="B100" s="52" t="s">
        <v>55</v>
      </c>
      <c r="C100" s="50" t="s">
        <v>27</v>
      </c>
      <c r="D100" s="30"/>
      <c r="E100" s="18"/>
      <c r="F100" s="55"/>
      <c r="G100" s="30"/>
      <c r="H100" s="57">
        <f t="shared" si="9"/>
        <v>0</v>
      </c>
    </row>
    <row r="101" spans="1:8" s="51" customFormat="1" ht="12.75" hidden="1">
      <c r="A101" s="23"/>
      <c r="B101" s="52" t="s">
        <v>56</v>
      </c>
      <c r="C101" s="50" t="s">
        <v>27</v>
      </c>
      <c r="D101" s="30"/>
      <c r="E101" s="18"/>
      <c r="F101" s="55"/>
      <c r="G101" s="30"/>
      <c r="H101" s="57">
        <f t="shared" si="9"/>
        <v>0</v>
      </c>
    </row>
    <row r="102" spans="1:8" s="51" customFormat="1" ht="12.75" hidden="1">
      <c r="A102" s="23"/>
      <c r="B102" s="52"/>
      <c r="C102" s="50"/>
      <c r="D102" s="30"/>
      <c r="E102" s="18"/>
      <c r="F102" s="55"/>
      <c r="G102" s="30"/>
      <c r="H102" s="57">
        <f t="shared" si="9"/>
        <v>0</v>
      </c>
    </row>
    <row r="103" spans="1:8" s="51" customFormat="1" ht="12.75">
      <c r="A103" s="23"/>
      <c r="B103" s="52"/>
      <c r="C103" s="50"/>
      <c r="D103" s="30"/>
      <c r="E103" s="18"/>
      <c r="F103" s="55"/>
      <c r="G103" s="30"/>
      <c r="H103" s="57"/>
    </row>
    <row r="104" spans="1:8" s="28" customFormat="1" ht="12.75">
      <c r="A104" s="23" t="s">
        <v>139</v>
      </c>
      <c r="B104" s="72" t="s">
        <v>59</v>
      </c>
      <c r="C104" s="50"/>
      <c r="D104" s="30"/>
      <c r="E104" s="18"/>
      <c r="F104" s="55"/>
      <c r="G104" s="30"/>
      <c r="H104" s="57">
        <f t="shared" si="9"/>
        <v>0</v>
      </c>
    </row>
    <row r="105" spans="1:8" s="28" customFormat="1" ht="12.75">
      <c r="A105" s="23"/>
      <c r="B105" s="52" t="s">
        <v>14</v>
      </c>
      <c r="C105" s="25" t="s">
        <v>27</v>
      </c>
      <c r="D105" s="30"/>
      <c r="E105" s="18">
        <v>3</v>
      </c>
      <c r="F105" s="55"/>
      <c r="G105" s="30"/>
      <c r="H105" s="57">
        <f t="shared" si="9"/>
        <v>0</v>
      </c>
    </row>
    <row r="106" spans="1:8" s="28" customFormat="1" ht="12.75" hidden="1">
      <c r="A106" s="23"/>
      <c r="B106" s="52" t="s">
        <v>226</v>
      </c>
      <c r="C106" s="25" t="s">
        <v>27</v>
      </c>
      <c r="D106" s="30"/>
      <c r="E106" s="18">
        <v>4</v>
      </c>
      <c r="F106" s="55"/>
      <c r="G106" s="30"/>
      <c r="H106" s="57">
        <f t="shared" ref="H106:H107" si="13">E106*F106</f>
        <v>0</v>
      </c>
    </row>
    <row r="107" spans="1:8" s="28" customFormat="1" ht="12.75">
      <c r="A107" s="23"/>
      <c r="B107" s="52" t="s">
        <v>13</v>
      </c>
      <c r="C107" s="25" t="s">
        <v>27</v>
      </c>
      <c r="D107" s="30"/>
      <c r="E107" s="18">
        <v>3</v>
      </c>
      <c r="F107" s="55"/>
      <c r="G107" s="30"/>
      <c r="H107" s="57">
        <f t="shared" si="13"/>
        <v>0</v>
      </c>
    </row>
    <row r="108" spans="1:8" s="28" customFormat="1" ht="12.75" hidden="1">
      <c r="A108" s="23"/>
      <c r="B108" s="52" t="s">
        <v>227</v>
      </c>
      <c r="C108" s="25" t="s">
        <v>27</v>
      </c>
      <c r="D108" s="30"/>
      <c r="E108" s="18">
        <v>1</v>
      </c>
      <c r="F108" s="55"/>
      <c r="G108" s="30"/>
      <c r="H108" s="57">
        <f t="shared" si="9"/>
        <v>0</v>
      </c>
    </row>
    <row r="109" spans="1:8" s="28" customFormat="1" ht="12.75" hidden="1">
      <c r="A109" s="23"/>
      <c r="B109" s="52" t="s">
        <v>15</v>
      </c>
      <c r="C109" s="25" t="s">
        <v>27</v>
      </c>
      <c r="D109" s="30"/>
      <c r="E109" s="18"/>
      <c r="F109" s="55"/>
      <c r="G109" s="30"/>
      <c r="H109" s="57">
        <f t="shared" si="9"/>
        <v>0</v>
      </c>
    </row>
    <row r="110" spans="1:8" s="51" customFormat="1" ht="12.75">
      <c r="A110" s="23"/>
      <c r="B110" s="52" t="s">
        <v>283</v>
      </c>
      <c r="C110" s="50" t="s">
        <v>57</v>
      </c>
      <c r="D110" s="22"/>
      <c r="E110" s="18">
        <v>55</v>
      </c>
      <c r="F110" s="55"/>
      <c r="G110" s="56"/>
      <c r="H110" s="57">
        <f t="shared" si="9"/>
        <v>0</v>
      </c>
    </row>
    <row r="111" spans="1:8" s="51" customFormat="1" ht="12.75">
      <c r="A111" s="23"/>
      <c r="B111" s="52"/>
      <c r="C111" s="50"/>
      <c r="D111" s="30"/>
      <c r="E111" s="18"/>
      <c r="F111" s="55"/>
      <c r="G111" s="30"/>
      <c r="H111" s="57">
        <f t="shared" si="9"/>
        <v>0</v>
      </c>
    </row>
    <row r="112" spans="1:8" s="28" customFormat="1" ht="12.75">
      <c r="A112" s="45" t="s">
        <v>140</v>
      </c>
      <c r="B112" s="46" t="s">
        <v>61</v>
      </c>
      <c r="C112" s="47"/>
      <c r="D112" s="30"/>
      <c r="E112" s="49"/>
      <c r="F112" s="68"/>
      <c r="G112" s="30"/>
      <c r="H112" s="54">
        <f>SUM(H113:H152)</f>
        <v>0</v>
      </c>
    </row>
    <row r="113" spans="1:8" s="51" customFormat="1" ht="12.75">
      <c r="A113" s="23" t="s">
        <v>141</v>
      </c>
      <c r="B113" s="72" t="s">
        <v>100</v>
      </c>
      <c r="C113" s="50"/>
      <c r="D113" s="22"/>
      <c r="E113" s="18"/>
      <c r="F113" s="55"/>
      <c r="G113" s="30"/>
      <c r="H113" s="57"/>
    </row>
    <row r="114" spans="1:8" s="51" customFormat="1" ht="12.75">
      <c r="A114" s="23"/>
      <c r="B114" s="52" t="s">
        <v>22</v>
      </c>
      <c r="C114" s="50" t="s">
        <v>57</v>
      </c>
      <c r="D114" s="22"/>
      <c r="E114" s="18">
        <v>50</v>
      </c>
      <c r="F114" s="55"/>
      <c r="G114" s="56"/>
      <c r="H114" s="57">
        <f t="shared" ref="H114:H145" si="14">E114*F114</f>
        <v>0</v>
      </c>
    </row>
    <row r="115" spans="1:8" s="51" customFormat="1" ht="12.75" hidden="1">
      <c r="A115" s="23"/>
      <c r="B115" s="52" t="s">
        <v>36</v>
      </c>
      <c r="C115" s="50" t="s">
        <v>57</v>
      </c>
      <c r="D115" s="22"/>
      <c r="E115" s="18"/>
      <c r="F115" s="55"/>
      <c r="G115" s="56"/>
      <c r="H115" s="57">
        <f t="shared" si="14"/>
        <v>0</v>
      </c>
    </row>
    <row r="116" spans="1:8" s="51" customFormat="1" ht="12.75" hidden="1">
      <c r="A116" s="23"/>
      <c r="B116" s="52" t="s">
        <v>37</v>
      </c>
      <c r="C116" s="50" t="s">
        <v>28</v>
      </c>
      <c r="D116" s="22"/>
      <c r="E116" s="18"/>
      <c r="F116" s="55"/>
      <c r="G116" s="56"/>
      <c r="H116" s="57">
        <f t="shared" si="14"/>
        <v>0</v>
      </c>
    </row>
    <row r="117" spans="1:8" s="51" customFormat="1" ht="12.75">
      <c r="A117" s="23"/>
      <c r="B117" s="52" t="s">
        <v>36</v>
      </c>
      <c r="C117" s="50" t="s">
        <v>57</v>
      </c>
      <c r="D117" s="22"/>
      <c r="E117" s="18">
        <v>15</v>
      </c>
      <c r="F117" s="55"/>
      <c r="G117" s="56"/>
      <c r="H117" s="57">
        <f t="shared" si="14"/>
        <v>0</v>
      </c>
    </row>
    <row r="118" spans="1:8" s="51" customFormat="1" ht="12.75">
      <c r="A118" s="23"/>
      <c r="B118" s="52" t="s">
        <v>38</v>
      </c>
      <c r="C118" s="50" t="s">
        <v>57</v>
      </c>
      <c r="D118" s="22"/>
      <c r="E118" s="18">
        <v>45</v>
      </c>
      <c r="F118" s="55"/>
      <c r="G118" s="56"/>
      <c r="H118" s="57">
        <f t="shared" si="14"/>
        <v>0</v>
      </c>
    </row>
    <row r="119" spans="1:8" s="51" customFormat="1" ht="12.75">
      <c r="A119" s="23"/>
      <c r="B119" s="52"/>
      <c r="C119" s="50"/>
      <c r="D119" s="22"/>
      <c r="E119" s="18"/>
      <c r="F119" s="55"/>
      <c r="G119" s="56"/>
      <c r="H119" s="57">
        <f t="shared" si="14"/>
        <v>0</v>
      </c>
    </row>
    <row r="120" spans="1:8" s="51" customFormat="1" ht="12.75">
      <c r="A120" s="23" t="s">
        <v>142</v>
      </c>
      <c r="B120" s="72" t="s">
        <v>62</v>
      </c>
      <c r="C120" s="50"/>
      <c r="D120" s="22"/>
      <c r="E120" s="18"/>
      <c r="F120" s="55"/>
      <c r="G120" s="56"/>
      <c r="H120" s="57">
        <f t="shared" si="14"/>
        <v>0</v>
      </c>
    </row>
    <row r="121" spans="1:8" s="51" customFormat="1" ht="12.75" hidden="1">
      <c r="A121" s="23"/>
      <c r="B121" s="52" t="s">
        <v>65</v>
      </c>
      <c r="C121" s="50" t="s">
        <v>57</v>
      </c>
      <c r="D121" s="22"/>
      <c r="E121" s="18"/>
      <c r="F121" s="55"/>
      <c r="G121" s="56"/>
      <c r="H121" s="57">
        <f t="shared" si="14"/>
        <v>0</v>
      </c>
    </row>
    <row r="122" spans="1:8" s="51" customFormat="1" ht="12.75">
      <c r="A122" s="23"/>
      <c r="B122" s="52" t="s">
        <v>16</v>
      </c>
      <c r="C122" s="50" t="s">
        <v>27</v>
      </c>
      <c r="D122" s="22"/>
      <c r="E122" s="18">
        <v>15</v>
      </c>
      <c r="F122" s="55"/>
      <c r="G122" s="56"/>
      <c r="H122" s="57">
        <f t="shared" si="14"/>
        <v>0</v>
      </c>
    </row>
    <row r="123" spans="1:8" s="78" customFormat="1" ht="12.75">
      <c r="A123" s="23"/>
      <c r="B123" s="52" t="s">
        <v>183</v>
      </c>
      <c r="C123" s="50" t="s">
        <v>27</v>
      </c>
      <c r="D123" s="22"/>
      <c r="E123" s="18">
        <v>1</v>
      </c>
      <c r="F123" s="55"/>
      <c r="G123" s="56"/>
      <c r="H123" s="57">
        <f t="shared" si="14"/>
        <v>0</v>
      </c>
    </row>
    <row r="124" spans="1:8" s="51" customFormat="1" ht="12.75" hidden="1">
      <c r="A124" s="23"/>
      <c r="B124" s="52" t="s">
        <v>171</v>
      </c>
      <c r="C124" s="50" t="s">
        <v>27</v>
      </c>
      <c r="D124" s="22"/>
      <c r="E124" s="18">
        <v>36</v>
      </c>
      <c r="F124" s="55"/>
      <c r="G124" s="56"/>
      <c r="H124" s="57">
        <f t="shared" ref="H124" si="15">E124*F124</f>
        <v>0</v>
      </c>
    </row>
    <row r="125" spans="1:8" s="51" customFormat="1" ht="12.75">
      <c r="A125" s="23"/>
      <c r="B125" s="52" t="s">
        <v>224</v>
      </c>
      <c r="C125" s="50" t="s">
        <v>27</v>
      </c>
      <c r="D125" s="22"/>
      <c r="E125" s="18">
        <v>20</v>
      </c>
      <c r="F125" s="55"/>
      <c r="G125" s="56"/>
      <c r="H125" s="57">
        <f t="shared" si="14"/>
        <v>0</v>
      </c>
    </row>
    <row r="126" spans="1:8" s="51" customFormat="1" ht="12.75">
      <c r="A126" s="23"/>
      <c r="B126" s="52" t="s">
        <v>64</v>
      </c>
      <c r="C126" s="50" t="s">
        <v>57</v>
      </c>
      <c r="D126" s="22"/>
      <c r="E126" s="18">
        <f>(E122+E123)*30</f>
        <v>480</v>
      </c>
      <c r="F126" s="55"/>
      <c r="G126" s="56"/>
      <c r="H126" s="57">
        <f t="shared" si="14"/>
        <v>0</v>
      </c>
    </row>
    <row r="127" spans="1:8" s="51" customFormat="1" ht="12.75" hidden="1">
      <c r="A127" s="23"/>
      <c r="B127" s="52" t="s">
        <v>66</v>
      </c>
      <c r="C127" s="50" t="s">
        <v>28</v>
      </c>
      <c r="D127" s="22"/>
      <c r="F127" s="55"/>
      <c r="G127" s="56"/>
      <c r="H127" s="57">
        <f t="shared" si="14"/>
        <v>0</v>
      </c>
    </row>
    <row r="128" spans="1:8" s="51" customFormat="1" ht="12.75">
      <c r="A128" s="23"/>
      <c r="B128" s="52" t="s">
        <v>67</v>
      </c>
      <c r="C128" s="50" t="s">
        <v>28</v>
      </c>
      <c r="D128" s="22"/>
      <c r="E128" s="18">
        <f>E122+E123+E124+E125</f>
        <v>72</v>
      </c>
      <c r="F128" s="55"/>
      <c r="G128" s="56"/>
      <c r="H128" s="57">
        <f t="shared" si="14"/>
        <v>0</v>
      </c>
    </row>
    <row r="129" spans="1:8" s="51" customFormat="1" ht="12.75">
      <c r="A129" s="23"/>
      <c r="B129" s="52"/>
      <c r="C129" s="50"/>
      <c r="D129" s="22"/>
      <c r="E129" s="18"/>
      <c r="F129" s="55"/>
      <c r="G129" s="56"/>
      <c r="H129" s="57">
        <f t="shared" si="14"/>
        <v>0</v>
      </c>
    </row>
    <row r="130" spans="1:8" s="51" customFormat="1" ht="12.75">
      <c r="A130" s="23" t="s">
        <v>143</v>
      </c>
      <c r="B130" s="72" t="s">
        <v>68</v>
      </c>
      <c r="C130" s="50"/>
      <c r="D130" s="22"/>
      <c r="E130" s="18"/>
      <c r="F130" s="55"/>
      <c r="G130" s="56"/>
      <c r="H130" s="57">
        <f t="shared" si="14"/>
        <v>0</v>
      </c>
    </row>
    <row r="131" spans="1:8" s="51" customFormat="1" ht="12.75">
      <c r="A131" s="23"/>
      <c r="B131" s="52" t="s">
        <v>148</v>
      </c>
      <c r="C131" s="50" t="s">
        <v>27</v>
      </c>
      <c r="D131" s="22"/>
      <c r="E131" s="18">
        <v>1</v>
      </c>
      <c r="F131" s="55"/>
      <c r="G131" s="56"/>
      <c r="H131" s="57">
        <f t="shared" ref="H131" si="16">E131*F131</f>
        <v>0</v>
      </c>
    </row>
    <row r="132" spans="1:8" s="51" customFormat="1" ht="12.75" hidden="1">
      <c r="A132" s="23"/>
      <c r="B132" s="52" t="s">
        <v>221</v>
      </c>
      <c r="C132" s="50" t="s">
        <v>27</v>
      </c>
      <c r="D132" s="22"/>
      <c r="E132" s="18">
        <v>1</v>
      </c>
      <c r="F132" s="55"/>
      <c r="G132" s="56"/>
      <c r="H132" s="57">
        <f t="shared" si="14"/>
        <v>0</v>
      </c>
    </row>
    <row r="133" spans="1:8" s="51" customFormat="1" ht="12.75">
      <c r="A133" s="23"/>
      <c r="B133" s="52" t="s">
        <v>149</v>
      </c>
      <c r="C133" s="50" t="s">
        <v>27</v>
      </c>
      <c r="D133" s="22"/>
      <c r="E133" s="18">
        <v>1</v>
      </c>
      <c r="F133" s="55"/>
      <c r="G133" s="56"/>
      <c r="H133" s="57">
        <f>E133*F133</f>
        <v>0</v>
      </c>
    </row>
    <row r="134" spans="1:8" s="51" customFormat="1" ht="12.75">
      <c r="A134" s="23"/>
      <c r="B134" s="52" t="s">
        <v>222</v>
      </c>
      <c r="C134" s="50" t="s">
        <v>27</v>
      </c>
      <c r="D134" s="22"/>
      <c r="E134" s="18">
        <v>1</v>
      </c>
      <c r="F134" s="55"/>
      <c r="G134" s="56"/>
      <c r="H134" s="57">
        <f>E134*F134</f>
        <v>0</v>
      </c>
    </row>
    <row r="135" spans="1:8" s="51" customFormat="1" ht="12.75" hidden="1">
      <c r="A135" s="23"/>
      <c r="B135" s="52" t="s">
        <v>147</v>
      </c>
      <c r="C135" s="50" t="s">
        <v>27</v>
      </c>
      <c r="D135" s="22"/>
      <c r="E135" s="18"/>
      <c r="F135" s="55"/>
      <c r="G135" s="56"/>
      <c r="H135" s="57">
        <f t="shared" si="14"/>
        <v>0</v>
      </c>
    </row>
    <row r="136" spans="1:8" s="51" customFormat="1" ht="12.75">
      <c r="A136" s="23"/>
      <c r="B136" s="52" t="s">
        <v>69</v>
      </c>
      <c r="C136" s="50" t="s">
        <v>57</v>
      </c>
      <c r="D136" s="22"/>
      <c r="E136" s="18">
        <v>10</v>
      </c>
      <c r="F136" s="55"/>
      <c r="G136" s="56"/>
      <c r="H136" s="57">
        <f t="shared" si="14"/>
        <v>0</v>
      </c>
    </row>
    <row r="137" spans="1:8" s="51" customFormat="1" ht="12.75">
      <c r="A137" s="23"/>
      <c r="B137" s="52" t="s">
        <v>70</v>
      </c>
      <c r="C137" s="50" t="s">
        <v>57</v>
      </c>
      <c r="D137" s="22"/>
      <c r="E137" s="18">
        <v>25</v>
      </c>
      <c r="F137" s="55"/>
      <c r="G137" s="56"/>
      <c r="H137" s="57">
        <f t="shared" si="14"/>
        <v>0</v>
      </c>
    </row>
    <row r="138" spans="1:8" s="51" customFormat="1" ht="12.75">
      <c r="A138" s="23"/>
      <c r="B138" s="52" t="s">
        <v>71</v>
      </c>
      <c r="C138" s="50" t="s">
        <v>28</v>
      </c>
      <c r="D138" s="22"/>
      <c r="E138" s="18">
        <v>1</v>
      </c>
      <c r="F138" s="55"/>
      <c r="G138" s="56"/>
      <c r="H138" s="57">
        <f t="shared" si="14"/>
        <v>0</v>
      </c>
    </row>
    <row r="139" spans="1:8" s="51" customFormat="1" ht="12.75">
      <c r="A139" s="23"/>
      <c r="B139" s="52" t="s">
        <v>72</v>
      </c>
      <c r="C139" s="50" t="s">
        <v>28</v>
      </c>
      <c r="D139" s="22"/>
      <c r="E139" s="18">
        <v>1</v>
      </c>
      <c r="F139" s="55"/>
      <c r="G139" s="56"/>
      <c r="H139" s="57">
        <f t="shared" si="14"/>
        <v>0</v>
      </c>
    </row>
    <row r="140" spans="1:8" s="51" customFormat="1" ht="12.75">
      <c r="A140" s="23"/>
      <c r="B140" s="52"/>
      <c r="C140" s="50"/>
      <c r="D140" s="22"/>
      <c r="E140" s="18"/>
      <c r="F140" s="55"/>
      <c r="G140" s="56"/>
      <c r="H140" s="57">
        <f t="shared" si="14"/>
        <v>0</v>
      </c>
    </row>
    <row r="141" spans="1:8" s="51" customFormat="1" ht="12.75">
      <c r="A141" s="23" t="s">
        <v>144</v>
      </c>
      <c r="B141" s="72" t="s">
        <v>74</v>
      </c>
      <c r="C141" s="50"/>
      <c r="D141" s="22"/>
      <c r="E141" s="18"/>
      <c r="F141" s="55"/>
      <c r="G141" s="56"/>
      <c r="H141" s="57">
        <f t="shared" si="14"/>
        <v>0</v>
      </c>
    </row>
    <row r="142" spans="1:8" s="51" customFormat="1" ht="12.75">
      <c r="A142" s="23"/>
      <c r="B142" s="52" t="s">
        <v>173</v>
      </c>
      <c r="C142" s="50" t="s">
        <v>27</v>
      </c>
      <c r="D142" s="22"/>
      <c r="E142" s="18">
        <v>2</v>
      </c>
      <c r="F142" s="55"/>
      <c r="G142" s="56"/>
      <c r="H142" s="57">
        <f t="shared" si="14"/>
        <v>0</v>
      </c>
    </row>
    <row r="143" spans="1:8" s="51" customFormat="1" ht="12.75">
      <c r="A143" s="23"/>
      <c r="B143" s="52" t="s">
        <v>286</v>
      </c>
      <c r="C143" s="50" t="s">
        <v>27</v>
      </c>
      <c r="D143" s="22"/>
      <c r="E143" s="18">
        <v>2</v>
      </c>
      <c r="F143" s="55"/>
      <c r="G143" s="56"/>
      <c r="H143" s="57">
        <f t="shared" si="14"/>
        <v>0</v>
      </c>
    </row>
    <row r="144" spans="1:8" s="51" customFormat="1" ht="12.75">
      <c r="A144" s="23"/>
      <c r="B144" s="52" t="s">
        <v>76</v>
      </c>
      <c r="C144" s="50" t="s">
        <v>28</v>
      </c>
      <c r="D144" s="22"/>
      <c r="E144" s="18">
        <v>6</v>
      </c>
      <c r="F144" s="55"/>
      <c r="G144" s="56"/>
      <c r="H144" s="57">
        <f t="shared" si="14"/>
        <v>0</v>
      </c>
    </row>
    <row r="145" spans="1:8" s="51" customFormat="1" ht="12.75">
      <c r="A145" s="23"/>
      <c r="B145" s="52" t="s">
        <v>71</v>
      </c>
      <c r="C145" s="50" t="s">
        <v>28</v>
      </c>
      <c r="D145" s="22"/>
      <c r="E145" s="18">
        <v>1</v>
      </c>
      <c r="F145" s="55"/>
      <c r="G145" s="56"/>
      <c r="H145" s="57">
        <f t="shared" si="14"/>
        <v>0</v>
      </c>
    </row>
    <row r="146" spans="1:8" s="51" customFormat="1" ht="12.75">
      <c r="A146" s="23"/>
      <c r="B146" s="52"/>
      <c r="C146" s="50"/>
      <c r="D146" s="22"/>
      <c r="E146" s="18"/>
      <c r="F146" s="55"/>
      <c r="G146" s="56"/>
      <c r="H146" s="57"/>
    </row>
    <row r="147" spans="1:8" s="51" customFormat="1" ht="12.75">
      <c r="A147" s="23" t="s">
        <v>269</v>
      </c>
      <c r="B147" s="72" t="s">
        <v>106</v>
      </c>
      <c r="C147" s="50"/>
      <c r="D147" s="22"/>
      <c r="E147" s="18"/>
      <c r="F147" s="55"/>
      <c r="G147" s="56"/>
      <c r="H147" s="57">
        <f t="shared" ref="H147:H151" si="17">E147*F147</f>
        <v>0</v>
      </c>
    </row>
    <row r="148" spans="1:8" s="51" customFormat="1" ht="12.75">
      <c r="A148" s="23"/>
      <c r="B148" s="52" t="s">
        <v>107</v>
      </c>
      <c r="C148" s="50" t="s">
        <v>27</v>
      </c>
      <c r="D148" s="22"/>
      <c r="E148" s="18">
        <v>1</v>
      </c>
      <c r="F148" s="55"/>
      <c r="G148" s="56"/>
      <c r="H148" s="57">
        <f t="shared" si="17"/>
        <v>0</v>
      </c>
    </row>
    <row r="149" spans="1:8" s="51" customFormat="1" ht="12.75">
      <c r="A149" s="23"/>
      <c r="B149" s="52" t="s">
        <v>108</v>
      </c>
      <c r="C149" s="50" t="s">
        <v>27</v>
      </c>
      <c r="D149" s="22"/>
      <c r="E149" s="18">
        <v>2</v>
      </c>
      <c r="F149" s="55"/>
      <c r="G149" s="56"/>
      <c r="H149" s="57">
        <f t="shared" si="17"/>
        <v>0</v>
      </c>
    </row>
    <row r="150" spans="1:8" s="51" customFormat="1" ht="12.75">
      <c r="A150" s="23"/>
      <c r="B150" s="52" t="s">
        <v>109</v>
      </c>
      <c r="C150" s="50" t="s">
        <v>28</v>
      </c>
      <c r="D150" s="22"/>
      <c r="E150" s="18">
        <v>1</v>
      </c>
      <c r="F150" s="55"/>
      <c r="G150" s="56"/>
      <c r="H150" s="57">
        <f t="shared" si="17"/>
        <v>0</v>
      </c>
    </row>
    <row r="151" spans="1:8" s="51" customFormat="1" ht="12.75">
      <c r="A151" s="23"/>
      <c r="B151" s="52" t="s">
        <v>71</v>
      </c>
      <c r="C151" s="50" t="s">
        <v>28</v>
      </c>
      <c r="D151" s="22"/>
      <c r="E151" s="18">
        <v>1</v>
      </c>
      <c r="F151" s="55"/>
      <c r="G151" s="56"/>
      <c r="H151" s="57">
        <f t="shared" si="17"/>
        <v>0</v>
      </c>
    </row>
    <row r="152" spans="1:8" s="28" customFormat="1" ht="12.75">
      <c r="A152" s="23"/>
      <c r="B152" s="24"/>
      <c r="C152" s="25"/>
      <c r="D152" s="22"/>
      <c r="E152" s="18"/>
      <c r="F152" s="55"/>
      <c r="G152" s="58"/>
      <c r="H152" s="59">
        <f t="shared" ref="H152" si="18">F152*E152</f>
        <v>0</v>
      </c>
    </row>
    <row r="153" spans="1:8" s="28" customFormat="1" ht="12.75">
      <c r="A153" s="186" t="s">
        <v>200</v>
      </c>
      <c r="B153" s="187"/>
      <c r="C153" s="188"/>
      <c r="D153" s="31"/>
      <c r="E153" s="189"/>
      <c r="F153" s="191"/>
      <c r="G153" s="60"/>
      <c r="H153" s="61"/>
    </row>
    <row r="154" spans="1:8" s="28" customFormat="1" ht="12.75">
      <c r="A154" s="93"/>
      <c r="B154" s="32"/>
      <c r="C154" s="33"/>
      <c r="D154" s="34"/>
      <c r="E154" s="62"/>
      <c r="F154" s="69"/>
      <c r="G154" s="63"/>
      <c r="H154" s="44"/>
    </row>
    <row r="155" spans="1:8" s="28" customFormat="1" ht="12.75">
      <c r="A155" s="14" t="s">
        <v>1</v>
      </c>
      <c r="B155" s="180" t="str">
        <f>"Total HT BASE du lot "&amp;$B$5</f>
        <v>Total HT BASE du lot CFO-CFA</v>
      </c>
      <c r="C155" s="181"/>
      <c r="D155" s="181"/>
      <c r="E155" s="181"/>
      <c r="F155" s="182"/>
      <c r="G155" s="64"/>
      <c r="H155" s="65">
        <f>H13+H18+H112</f>
        <v>0</v>
      </c>
    </row>
    <row r="156" spans="1:8" s="28" customFormat="1" ht="12.75">
      <c r="A156" s="14" t="s">
        <v>1</v>
      </c>
      <c r="B156" s="180" t="str">
        <f>"Total TVA BASE du lot "&amp;$B$5</f>
        <v>Total TVA BASE du lot CFO-CFA</v>
      </c>
      <c r="C156" s="181"/>
      <c r="D156" s="181"/>
      <c r="E156" s="181"/>
      <c r="F156" s="182"/>
      <c r="G156" s="64"/>
      <c r="H156" s="65">
        <f>H155*0.2</f>
        <v>0</v>
      </c>
    </row>
    <row r="157" spans="1:8" s="28" customFormat="1" ht="12.75">
      <c r="A157" s="14" t="s">
        <v>1</v>
      </c>
      <c r="B157" s="180" t="str">
        <f>"Total TTC BASE du lot "&amp;$B$5</f>
        <v>Total TTC BASE du lot CFO-CFA</v>
      </c>
      <c r="C157" s="181"/>
      <c r="D157" s="181"/>
      <c r="E157" s="181"/>
      <c r="F157" s="182"/>
      <c r="G157" s="35"/>
      <c r="H157" s="65">
        <f>H156+H155</f>
        <v>0</v>
      </c>
    </row>
    <row r="158" spans="1:8" s="28" customFormat="1" ht="12.75">
      <c r="A158" s="93"/>
      <c r="B158" s="32"/>
      <c r="C158" s="33"/>
      <c r="D158" s="34"/>
      <c r="E158" s="62"/>
      <c r="F158" s="69"/>
      <c r="G158" s="63"/>
      <c r="H158" s="44"/>
    </row>
    <row r="159" spans="1:8" s="28" customFormat="1" ht="25.5">
      <c r="A159" s="77" t="s">
        <v>315</v>
      </c>
      <c r="B159" s="73"/>
      <c r="C159" s="87"/>
      <c r="D159" s="34"/>
      <c r="E159" s="73"/>
      <c r="F159" s="87"/>
      <c r="G159" s="31"/>
      <c r="H159" s="65"/>
    </row>
    <row r="160" spans="1:8" s="51" customFormat="1" ht="12.75">
      <c r="A160" s="23" t="s">
        <v>268</v>
      </c>
      <c r="B160" s="72" t="s">
        <v>52</v>
      </c>
      <c r="C160" s="50"/>
      <c r="D160" s="22"/>
      <c r="E160" s="18"/>
      <c r="F160" s="55"/>
      <c r="G160" s="56"/>
      <c r="H160" s="57">
        <f t="shared" ref="H160:H164" si="19">E160*F160</f>
        <v>0</v>
      </c>
    </row>
    <row r="161" spans="1:8" s="51" customFormat="1" ht="12.75">
      <c r="A161" s="23"/>
      <c r="B161" s="52" t="s">
        <v>58</v>
      </c>
      <c r="C161" s="50" t="s">
        <v>57</v>
      </c>
      <c r="D161" s="22"/>
      <c r="E161" s="18">
        <f>(SUM(E64:E71))*8+(SUM(E162:E164))*5</f>
        <v>264</v>
      </c>
      <c r="F161" s="55"/>
      <c r="G161" s="56"/>
      <c r="H161" s="57">
        <f t="shared" si="19"/>
        <v>0</v>
      </c>
    </row>
    <row r="162" spans="1:8" s="51" customFormat="1" ht="12.75">
      <c r="A162" s="23"/>
      <c r="B162" s="52" t="s">
        <v>54</v>
      </c>
      <c r="C162" s="50" t="s">
        <v>27</v>
      </c>
      <c r="D162" s="22"/>
      <c r="E162" s="18">
        <v>9</v>
      </c>
      <c r="F162" s="55"/>
      <c r="G162" s="56"/>
      <c r="H162" s="57">
        <f t="shared" si="19"/>
        <v>0</v>
      </c>
    </row>
    <row r="163" spans="1:8" s="51" customFormat="1" ht="12.75">
      <c r="A163" s="23"/>
      <c r="B163" s="52" t="s">
        <v>19</v>
      </c>
      <c r="C163" s="50" t="s">
        <v>27</v>
      </c>
      <c r="D163" s="22"/>
      <c r="E163" s="18">
        <v>5</v>
      </c>
      <c r="F163" s="55"/>
      <c r="G163" s="56"/>
      <c r="H163" s="57">
        <f t="shared" si="19"/>
        <v>0</v>
      </c>
    </row>
    <row r="164" spans="1:8" s="51" customFormat="1" ht="12.75">
      <c r="A164" s="23"/>
      <c r="B164" s="52" t="s">
        <v>102</v>
      </c>
      <c r="C164" s="50" t="s">
        <v>27</v>
      </c>
      <c r="D164" s="22"/>
      <c r="E164" s="18">
        <v>18</v>
      </c>
      <c r="F164" s="55"/>
      <c r="G164" s="56"/>
      <c r="H164" s="57">
        <f t="shared" si="19"/>
        <v>0</v>
      </c>
    </row>
    <row r="165" spans="1:8" s="28" customFormat="1" ht="25.5">
      <c r="A165" s="77" t="s">
        <v>315</v>
      </c>
      <c r="B165" s="180" t="str">
        <f>"Total HT OPTION PSA du lot "&amp;$B$5</f>
        <v>Total HT OPTION PSA du lot CFO-CFA</v>
      </c>
      <c r="C165" s="181"/>
      <c r="D165" s="181"/>
      <c r="E165" s="181"/>
      <c r="F165" s="182"/>
      <c r="G165" s="64"/>
      <c r="H165" s="65">
        <f>SUM(H160:H164)</f>
        <v>0</v>
      </c>
    </row>
    <row r="166" spans="1:8" s="28" customFormat="1" ht="25.5">
      <c r="A166" s="77" t="s">
        <v>315</v>
      </c>
      <c r="B166" s="180" t="str">
        <f>"Total TVA OPTION PSA du lot "&amp;$B$5</f>
        <v>Total TVA OPTION PSA du lot CFO-CFA</v>
      </c>
      <c r="C166" s="181"/>
      <c r="D166" s="181"/>
      <c r="E166" s="181"/>
      <c r="F166" s="182"/>
      <c r="G166" s="64"/>
      <c r="H166" s="65">
        <f>H165*0.2</f>
        <v>0</v>
      </c>
    </row>
    <row r="167" spans="1:8" s="28" customFormat="1" ht="25.5">
      <c r="A167" s="77" t="s">
        <v>315</v>
      </c>
      <c r="B167" s="180" t="str">
        <f>"Total TTC OPTION PSA du lot "&amp;$B$5</f>
        <v>Total TTC OPTION PSA du lot CFO-CFA</v>
      </c>
      <c r="C167" s="181"/>
      <c r="D167" s="181"/>
      <c r="E167" s="181"/>
      <c r="F167" s="182"/>
      <c r="G167" s="35"/>
      <c r="H167" s="65">
        <f>H166+H165</f>
        <v>0</v>
      </c>
    </row>
    <row r="168" spans="1:8" s="28" customFormat="1" ht="12.75">
      <c r="A168" s="94"/>
      <c r="F168" s="36"/>
    </row>
    <row r="169" spans="1:8" s="28" customFormat="1" ht="12.75">
      <c r="A169" s="94"/>
      <c r="F169" s="36"/>
    </row>
    <row r="170" spans="1:8" s="28" customFormat="1" ht="12.75">
      <c r="A170" s="94"/>
      <c r="F170" s="36"/>
    </row>
    <row r="171" spans="1:8" s="28" customFormat="1" ht="12.75">
      <c r="A171" s="94"/>
      <c r="F171" s="36"/>
    </row>
    <row r="172" spans="1:8" s="28" customFormat="1" ht="12.75">
      <c r="A172" s="94"/>
      <c r="F172" s="36"/>
    </row>
    <row r="173" spans="1:8" s="28" customFormat="1" ht="12.75">
      <c r="A173" s="94"/>
      <c r="F173" s="36"/>
    </row>
    <row r="174" spans="1:8" s="28" customFormat="1" ht="12.75">
      <c r="A174" s="94"/>
      <c r="F174" s="36"/>
    </row>
    <row r="175" spans="1:8" s="28" customFormat="1" ht="12.75">
      <c r="A175" s="94"/>
      <c r="F175" s="36"/>
    </row>
    <row r="176" spans="1:8" s="28" customFormat="1" ht="12.75">
      <c r="A176" s="94"/>
      <c r="F176" s="36"/>
    </row>
    <row r="177" spans="1:6" s="28" customFormat="1" ht="12.75">
      <c r="A177" s="94"/>
      <c r="F177" s="36"/>
    </row>
    <row r="178" spans="1:6" s="28" customFormat="1" ht="12.75">
      <c r="A178" s="94"/>
      <c r="F178" s="36"/>
    </row>
    <row r="179" spans="1:6" s="28" customFormat="1" ht="12.75">
      <c r="A179" s="94"/>
      <c r="F179" s="36"/>
    </row>
    <row r="180" spans="1:6" s="28" customFormat="1" ht="12.75">
      <c r="A180" s="94"/>
      <c r="F180" s="36"/>
    </row>
    <row r="181" spans="1:6" s="28" customFormat="1" ht="12.75">
      <c r="A181" s="94"/>
      <c r="F181" s="36"/>
    </row>
    <row r="182" spans="1:6" s="28" customFormat="1" ht="12.75">
      <c r="A182" s="94"/>
      <c r="F182" s="36"/>
    </row>
    <row r="183" spans="1:6" s="28" customFormat="1" ht="12.75">
      <c r="A183" s="94"/>
      <c r="F183" s="36"/>
    </row>
    <row r="184" spans="1:6" s="28" customFormat="1" ht="12.75">
      <c r="A184" s="94"/>
      <c r="F184" s="36"/>
    </row>
    <row r="185" spans="1:6" s="28" customFormat="1" ht="12.75">
      <c r="A185" s="94"/>
      <c r="F185" s="36"/>
    </row>
    <row r="186" spans="1:6" s="28" customFormat="1" ht="12.75">
      <c r="A186" s="94"/>
      <c r="F186" s="36"/>
    </row>
    <row r="187" spans="1:6" s="28" customFormat="1" ht="12.75">
      <c r="A187" s="94"/>
      <c r="F187" s="36"/>
    </row>
    <row r="188" spans="1:6" s="28" customFormat="1" ht="12.75">
      <c r="A188" s="94"/>
      <c r="F188" s="36"/>
    </row>
    <row r="189" spans="1:6" s="28" customFormat="1" ht="12.75">
      <c r="A189" s="94"/>
      <c r="F189" s="36"/>
    </row>
    <row r="190" spans="1:6" s="28" customFormat="1" ht="12.75">
      <c r="A190" s="94"/>
      <c r="F190" s="36"/>
    </row>
    <row r="191" spans="1:6" s="28" customFormat="1" ht="12.75">
      <c r="A191" s="94"/>
      <c r="F191" s="36"/>
    </row>
    <row r="192" spans="1:6" s="28" customFormat="1" ht="12.75">
      <c r="A192" s="94"/>
      <c r="F192" s="36"/>
    </row>
    <row r="193" spans="1:6" s="28" customFormat="1" ht="12.75">
      <c r="A193" s="94"/>
      <c r="F193" s="36"/>
    </row>
    <row r="194" spans="1:6" s="28" customFormat="1" ht="12.75">
      <c r="A194" s="94"/>
      <c r="F194" s="36"/>
    </row>
    <row r="195" spans="1:6" s="28" customFormat="1" ht="12.75">
      <c r="A195" s="94"/>
      <c r="F195" s="36"/>
    </row>
    <row r="196" spans="1:6" s="28" customFormat="1" ht="12.75">
      <c r="A196" s="94"/>
      <c r="F196" s="36"/>
    </row>
    <row r="197" spans="1:6" s="28" customFormat="1" ht="12.75">
      <c r="A197" s="94"/>
      <c r="F197" s="36"/>
    </row>
    <row r="198" spans="1:6" s="28" customFormat="1" ht="12.75">
      <c r="A198" s="94"/>
      <c r="F198" s="36"/>
    </row>
    <row r="199" spans="1:6" s="28" customFormat="1" ht="12.75">
      <c r="A199" s="94"/>
      <c r="F199" s="36"/>
    </row>
    <row r="200" spans="1:6" s="28" customFormat="1" ht="12.75">
      <c r="A200" s="94"/>
      <c r="F200" s="36"/>
    </row>
    <row r="201" spans="1:6" s="28" customFormat="1" ht="12.75">
      <c r="A201" s="94"/>
      <c r="F201" s="36"/>
    </row>
    <row r="202" spans="1:6" s="28" customFormat="1" ht="12.75">
      <c r="A202" s="94"/>
      <c r="F202" s="36"/>
    </row>
    <row r="203" spans="1:6" s="28" customFormat="1" ht="12.75">
      <c r="A203" s="94"/>
      <c r="F203" s="36"/>
    </row>
    <row r="204" spans="1:6" s="28" customFormat="1" ht="12.75">
      <c r="A204" s="94"/>
      <c r="F204" s="36"/>
    </row>
    <row r="205" spans="1:6" s="28" customFormat="1" ht="12.75">
      <c r="A205" s="94"/>
      <c r="F205" s="36"/>
    </row>
    <row r="206" spans="1:6" s="28" customFormat="1" ht="12.75">
      <c r="A206" s="94"/>
      <c r="F206" s="36"/>
    </row>
    <row r="207" spans="1:6" s="28" customFormat="1" ht="12.75">
      <c r="A207" s="94"/>
      <c r="F207" s="36"/>
    </row>
    <row r="208" spans="1:6" s="28" customFormat="1" ht="12.75">
      <c r="A208" s="94"/>
      <c r="F208" s="36"/>
    </row>
    <row r="209" spans="1:6" s="28" customFormat="1" ht="12.75">
      <c r="A209" s="94"/>
      <c r="F209" s="36"/>
    </row>
    <row r="210" spans="1:6" s="28" customFormat="1" ht="12.75">
      <c r="A210" s="94"/>
      <c r="F210" s="36"/>
    </row>
    <row r="211" spans="1:6" s="28" customFormat="1" ht="12.75">
      <c r="A211" s="94"/>
      <c r="F211" s="36"/>
    </row>
    <row r="212" spans="1:6" s="28" customFormat="1" ht="12.75">
      <c r="A212" s="94"/>
      <c r="F212" s="36"/>
    </row>
    <row r="213" spans="1:6" s="28" customFormat="1" ht="12.75">
      <c r="A213" s="94"/>
      <c r="F213" s="36"/>
    </row>
    <row r="214" spans="1:6" s="28" customFormat="1" ht="12.75">
      <c r="A214" s="94"/>
      <c r="F214" s="36"/>
    </row>
    <row r="215" spans="1:6" s="28" customFormat="1" ht="12.75">
      <c r="A215" s="94"/>
      <c r="F215" s="36"/>
    </row>
    <row r="216" spans="1:6" s="28" customFormat="1" ht="12.75">
      <c r="A216" s="94"/>
      <c r="F216" s="36"/>
    </row>
    <row r="217" spans="1:6" s="28" customFormat="1" ht="12.75">
      <c r="A217" s="94"/>
      <c r="F217" s="36"/>
    </row>
    <row r="218" spans="1:6" s="28" customFormat="1" ht="12.75">
      <c r="A218" s="94"/>
      <c r="F218" s="36"/>
    </row>
    <row r="219" spans="1:6" s="28" customFormat="1" ht="12.75">
      <c r="A219" s="94"/>
      <c r="F219" s="36"/>
    </row>
    <row r="220" spans="1:6" s="28" customFormat="1" ht="12.75">
      <c r="A220" s="94"/>
      <c r="F220" s="36"/>
    </row>
    <row r="221" spans="1:6" s="28" customFormat="1" ht="12.75">
      <c r="A221" s="94"/>
      <c r="F221" s="36"/>
    </row>
    <row r="222" spans="1:6" s="28" customFormat="1" ht="12.75">
      <c r="A222" s="94"/>
      <c r="F222" s="36"/>
    </row>
    <row r="223" spans="1:6" s="28" customFormat="1" ht="12.75">
      <c r="A223" s="94"/>
      <c r="F223" s="36"/>
    </row>
    <row r="224" spans="1:6" s="28" customFormat="1" ht="12.75">
      <c r="A224" s="94"/>
      <c r="F224" s="36"/>
    </row>
    <row r="225" spans="1:6" s="28" customFormat="1" ht="12.75">
      <c r="A225" s="94"/>
      <c r="F225" s="36"/>
    </row>
    <row r="226" spans="1:6" s="28" customFormat="1" ht="12.75">
      <c r="A226" s="94"/>
      <c r="F226" s="36"/>
    </row>
    <row r="227" spans="1:6" s="28" customFormat="1" ht="12.75">
      <c r="A227" s="94"/>
      <c r="F227" s="36"/>
    </row>
    <row r="228" spans="1:6" s="28" customFormat="1" ht="12.75">
      <c r="A228" s="94"/>
      <c r="F228" s="36"/>
    </row>
    <row r="229" spans="1:6" s="28" customFormat="1" ht="12.75">
      <c r="A229" s="94"/>
      <c r="F229" s="36"/>
    </row>
    <row r="230" spans="1:6" s="28" customFormat="1" ht="12.75">
      <c r="A230" s="94"/>
      <c r="F230" s="36"/>
    </row>
    <row r="231" spans="1:6" s="28" customFormat="1" ht="12.75">
      <c r="A231" s="94"/>
      <c r="F231" s="36"/>
    </row>
    <row r="232" spans="1:6" s="28" customFormat="1" ht="12.75">
      <c r="A232" s="94"/>
      <c r="F232" s="36"/>
    </row>
    <row r="233" spans="1:6" s="28" customFormat="1" ht="12.75">
      <c r="A233" s="94"/>
      <c r="F233" s="36"/>
    </row>
    <row r="234" spans="1:6" s="28" customFormat="1" ht="12.75">
      <c r="A234" s="94"/>
      <c r="F234" s="36"/>
    </row>
    <row r="235" spans="1:6" s="28" customFormat="1" ht="12.75">
      <c r="A235" s="94"/>
      <c r="F235" s="36"/>
    </row>
    <row r="236" spans="1:6" s="28" customFormat="1" ht="12.75">
      <c r="A236" s="94"/>
      <c r="F236" s="36"/>
    </row>
    <row r="237" spans="1:6" s="28" customFormat="1" ht="12.75">
      <c r="A237" s="94"/>
      <c r="F237" s="36"/>
    </row>
    <row r="238" spans="1:6" s="28" customFormat="1" ht="12.75">
      <c r="A238" s="94"/>
      <c r="F238" s="36"/>
    </row>
    <row r="239" spans="1:6" s="28" customFormat="1" ht="12.75">
      <c r="A239" s="94"/>
      <c r="F239" s="36"/>
    </row>
    <row r="240" spans="1:6" s="28" customFormat="1" ht="12.75">
      <c r="A240" s="94"/>
      <c r="F240" s="36"/>
    </row>
    <row r="241" spans="1:6" s="28" customFormat="1" ht="12.75">
      <c r="A241" s="94"/>
      <c r="F241" s="36"/>
    </row>
    <row r="242" spans="1:6" s="28" customFormat="1" ht="12.75">
      <c r="A242" s="94"/>
      <c r="F242" s="36"/>
    </row>
    <row r="243" spans="1:6" s="28" customFormat="1" ht="12.75">
      <c r="A243" s="94"/>
      <c r="F243" s="36"/>
    </row>
    <row r="244" spans="1:6" s="28" customFormat="1" ht="12.75">
      <c r="A244" s="94"/>
      <c r="F244" s="36"/>
    </row>
    <row r="245" spans="1:6" s="28" customFormat="1" ht="12.75">
      <c r="A245" s="94"/>
      <c r="F245" s="36"/>
    </row>
    <row r="246" spans="1:6" s="28" customFormat="1" ht="12.75">
      <c r="A246" s="94"/>
      <c r="F246" s="36"/>
    </row>
    <row r="247" spans="1:6" s="28" customFormat="1" ht="12.75">
      <c r="A247" s="94"/>
      <c r="F247" s="36"/>
    </row>
    <row r="248" spans="1:6" s="28" customFormat="1" ht="12.75">
      <c r="A248" s="94"/>
      <c r="F248" s="36"/>
    </row>
    <row r="249" spans="1:6" s="28" customFormat="1" ht="12.75">
      <c r="A249" s="94"/>
      <c r="F249" s="36"/>
    </row>
    <row r="250" spans="1:6" s="28" customFormat="1" ht="12.75">
      <c r="A250" s="94"/>
      <c r="F250" s="36"/>
    </row>
    <row r="251" spans="1:6" s="28" customFormat="1" ht="12.75">
      <c r="A251" s="94"/>
      <c r="F251" s="36"/>
    </row>
    <row r="252" spans="1:6" s="28" customFormat="1" ht="12.75">
      <c r="A252" s="94"/>
      <c r="F252" s="36"/>
    </row>
    <row r="253" spans="1:6" s="28" customFormat="1" ht="12.75">
      <c r="A253" s="94"/>
      <c r="F253" s="36"/>
    </row>
    <row r="254" spans="1:6" s="28" customFormat="1" ht="12.75">
      <c r="A254" s="94"/>
      <c r="F254" s="36"/>
    </row>
    <row r="255" spans="1:6" s="28" customFormat="1" ht="12.75">
      <c r="A255" s="94"/>
      <c r="F255" s="36"/>
    </row>
    <row r="256" spans="1:6" s="28" customFormat="1" ht="12.75">
      <c r="A256" s="94"/>
      <c r="F256" s="36"/>
    </row>
    <row r="257" spans="1:6" s="28" customFormat="1" ht="12.75">
      <c r="A257" s="94"/>
      <c r="F257" s="36"/>
    </row>
    <row r="258" spans="1:6" s="28" customFormat="1" ht="12.75">
      <c r="A258" s="94"/>
      <c r="F258" s="36"/>
    </row>
    <row r="259" spans="1:6" s="28" customFormat="1" ht="12.75">
      <c r="A259" s="94"/>
      <c r="F259" s="36"/>
    </row>
    <row r="260" spans="1:6" s="28" customFormat="1" ht="12.75">
      <c r="A260" s="94"/>
      <c r="F260" s="36"/>
    </row>
    <row r="261" spans="1:6" s="28" customFormat="1" ht="12.75">
      <c r="A261" s="94"/>
      <c r="F261" s="36"/>
    </row>
    <row r="262" spans="1:6" s="28" customFormat="1" ht="12.75">
      <c r="A262" s="94"/>
      <c r="F262" s="36"/>
    </row>
    <row r="263" spans="1:6" s="28" customFormat="1" ht="12.75">
      <c r="A263" s="94"/>
      <c r="F263" s="36"/>
    </row>
    <row r="264" spans="1:6" s="28" customFormat="1" ht="12.75">
      <c r="A264" s="94"/>
      <c r="F264" s="36"/>
    </row>
    <row r="265" spans="1:6" s="28" customFormat="1" ht="12.75">
      <c r="A265" s="94"/>
      <c r="F265" s="36"/>
    </row>
    <row r="266" spans="1:6" s="28" customFormat="1" ht="12.75">
      <c r="A266" s="94"/>
      <c r="F266" s="36"/>
    </row>
    <row r="267" spans="1:6" s="28" customFormat="1" ht="12.75">
      <c r="A267" s="94"/>
      <c r="F267" s="36"/>
    </row>
    <row r="268" spans="1:6" s="28" customFormat="1" ht="12.75">
      <c r="A268" s="94"/>
      <c r="F268" s="36"/>
    </row>
    <row r="269" spans="1:6" s="28" customFormat="1" ht="12.75">
      <c r="A269" s="94"/>
      <c r="F269" s="36"/>
    </row>
    <row r="270" spans="1:6" s="28" customFormat="1" ht="12.75">
      <c r="A270" s="94"/>
      <c r="F270" s="36"/>
    </row>
    <row r="271" spans="1:6" s="28" customFormat="1" ht="12.75">
      <c r="A271" s="94"/>
      <c r="F271" s="36"/>
    </row>
    <row r="272" spans="1:6" s="28" customFormat="1" ht="12.75">
      <c r="A272" s="94"/>
      <c r="F272" s="36"/>
    </row>
    <row r="273" spans="1:6" s="28" customFormat="1" ht="12.75">
      <c r="A273" s="94"/>
      <c r="F273" s="36"/>
    </row>
    <row r="274" spans="1:6" s="28" customFormat="1" ht="12.75">
      <c r="A274" s="94"/>
      <c r="F274" s="36"/>
    </row>
    <row r="275" spans="1:6" s="28" customFormat="1" ht="12.75">
      <c r="A275" s="94"/>
      <c r="F275" s="36"/>
    </row>
    <row r="276" spans="1:6" s="28" customFormat="1" ht="12.75">
      <c r="A276" s="94"/>
      <c r="F276" s="36"/>
    </row>
    <row r="277" spans="1:6" s="28" customFormat="1" ht="12.75">
      <c r="A277" s="94"/>
      <c r="F277" s="36"/>
    </row>
    <row r="278" spans="1:6" s="28" customFormat="1" ht="12.75">
      <c r="A278" s="94"/>
      <c r="F278" s="36"/>
    </row>
    <row r="279" spans="1:6" s="28" customFormat="1" ht="12.75">
      <c r="A279" s="94"/>
      <c r="F279" s="36"/>
    </row>
    <row r="280" spans="1:6" s="28" customFormat="1" ht="12.75">
      <c r="A280" s="94"/>
      <c r="F280" s="36"/>
    </row>
    <row r="281" spans="1:6" s="28" customFormat="1" ht="12.75">
      <c r="A281" s="94"/>
      <c r="F281" s="36"/>
    </row>
    <row r="282" spans="1:6" s="28" customFormat="1" ht="12.75">
      <c r="A282" s="94"/>
      <c r="F282" s="36"/>
    </row>
    <row r="283" spans="1:6" s="28" customFormat="1" ht="12.75">
      <c r="A283" s="94"/>
      <c r="F283" s="36"/>
    </row>
    <row r="284" spans="1:6" s="28" customFormat="1" ht="12.75">
      <c r="A284" s="94"/>
      <c r="F284" s="36"/>
    </row>
    <row r="285" spans="1:6" s="28" customFormat="1" ht="12.75">
      <c r="A285" s="94"/>
      <c r="F285" s="36"/>
    </row>
    <row r="286" spans="1:6" s="28" customFormat="1" ht="12.75">
      <c r="A286" s="94"/>
      <c r="F286" s="36"/>
    </row>
    <row r="287" spans="1:6" s="28" customFormat="1" ht="12.75">
      <c r="A287" s="94"/>
      <c r="F287" s="36"/>
    </row>
    <row r="288" spans="1:6" s="28" customFormat="1" ht="12.75">
      <c r="A288" s="94"/>
      <c r="F288" s="36"/>
    </row>
    <row r="289" spans="1:6" s="28" customFormat="1" ht="12.75">
      <c r="A289" s="94"/>
      <c r="F289" s="36"/>
    </row>
    <row r="290" spans="1:6" s="28" customFormat="1" ht="12.75">
      <c r="A290" s="94"/>
      <c r="F290" s="36"/>
    </row>
    <row r="291" spans="1:6" s="28" customFormat="1" ht="12.75">
      <c r="A291" s="94"/>
      <c r="F291" s="36"/>
    </row>
    <row r="292" spans="1:6" s="28" customFormat="1" ht="12.75">
      <c r="A292" s="94"/>
      <c r="F292" s="36"/>
    </row>
    <row r="293" spans="1:6" s="28" customFormat="1" ht="12.75">
      <c r="A293" s="94"/>
      <c r="F293" s="36"/>
    </row>
    <row r="294" spans="1:6" s="28" customFormat="1" ht="12.75">
      <c r="A294" s="94"/>
      <c r="F294" s="36"/>
    </row>
    <row r="295" spans="1:6" s="28" customFormat="1" ht="12.75">
      <c r="A295" s="94"/>
      <c r="F295" s="36"/>
    </row>
    <row r="296" spans="1:6" s="28" customFormat="1" ht="12.75">
      <c r="A296" s="94"/>
      <c r="F296" s="36"/>
    </row>
    <row r="297" spans="1:6" s="28" customFormat="1" ht="12.75">
      <c r="A297" s="94"/>
      <c r="F297" s="36"/>
    </row>
    <row r="298" spans="1:6" s="28" customFormat="1" ht="12.75">
      <c r="A298" s="94"/>
      <c r="F298" s="36"/>
    </row>
    <row r="299" spans="1:6" s="28" customFormat="1" ht="12.75">
      <c r="A299" s="94"/>
      <c r="F299" s="36"/>
    </row>
    <row r="300" spans="1:6" s="28" customFormat="1" ht="12.75">
      <c r="A300" s="94"/>
      <c r="F300" s="36"/>
    </row>
    <row r="301" spans="1:6" s="28" customFormat="1" ht="12.75">
      <c r="A301" s="94"/>
      <c r="F301" s="36"/>
    </row>
    <row r="302" spans="1:6" s="28" customFormat="1" ht="12.75">
      <c r="A302" s="94"/>
      <c r="F302" s="36"/>
    </row>
    <row r="303" spans="1:6" s="28" customFormat="1" ht="12.75">
      <c r="A303" s="94"/>
      <c r="F303" s="36"/>
    </row>
    <row r="304" spans="1:6" s="28" customFormat="1" ht="12.75">
      <c r="A304" s="94"/>
      <c r="F304" s="36"/>
    </row>
    <row r="305" spans="1:6" s="28" customFormat="1" ht="12.75">
      <c r="A305" s="94"/>
      <c r="F305" s="36"/>
    </row>
    <row r="306" spans="1:6" s="28" customFormat="1" ht="12.75">
      <c r="A306" s="94"/>
      <c r="F306" s="36"/>
    </row>
    <row r="307" spans="1:6" s="28" customFormat="1" ht="12.75">
      <c r="A307" s="94"/>
      <c r="F307" s="36"/>
    </row>
    <row r="308" spans="1:6" s="28" customFormat="1" ht="12.75">
      <c r="A308" s="94"/>
      <c r="F308" s="36"/>
    </row>
    <row r="309" spans="1:6" s="28" customFormat="1" ht="12.75">
      <c r="A309" s="94"/>
      <c r="F309" s="36"/>
    </row>
    <row r="310" spans="1:6" s="28" customFormat="1" ht="12.75">
      <c r="A310" s="94"/>
      <c r="F310" s="36"/>
    </row>
    <row r="311" spans="1:6" s="28" customFormat="1" ht="12.75">
      <c r="A311" s="94"/>
      <c r="F311" s="36"/>
    </row>
    <row r="312" spans="1:6" s="28" customFormat="1" ht="12.75">
      <c r="A312" s="94"/>
      <c r="F312" s="36"/>
    </row>
    <row r="313" spans="1:6" s="28" customFormat="1" ht="12.75">
      <c r="A313" s="94"/>
      <c r="F313" s="36"/>
    </row>
    <row r="314" spans="1:6" s="28" customFormat="1" ht="12.75">
      <c r="A314" s="94"/>
      <c r="F314" s="36"/>
    </row>
    <row r="315" spans="1:6" s="28" customFormat="1" ht="12.75">
      <c r="A315" s="94"/>
      <c r="F315" s="36"/>
    </row>
    <row r="316" spans="1:6" s="28" customFormat="1" ht="12.75">
      <c r="A316" s="94"/>
      <c r="F316" s="36"/>
    </row>
    <row r="317" spans="1:6" s="28" customFormat="1" ht="12.75">
      <c r="A317" s="94"/>
      <c r="F317" s="36"/>
    </row>
    <row r="318" spans="1:6" s="28" customFormat="1" ht="12.75">
      <c r="A318" s="94"/>
      <c r="F318" s="36"/>
    </row>
    <row r="319" spans="1:6" s="28" customFormat="1" ht="12.75">
      <c r="A319" s="94"/>
      <c r="F319" s="36"/>
    </row>
    <row r="320" spans="1:6" s="28" customFormat="1" ht="12.75">
      <c r="A320" s="94"/>
      <c r="F320" s="36"/>
    </row>
    <row r="321" spans="1:6" s="28" customFormat="1" ht="12.75">
      <c r="A321" s="94"/>
      <c r="F321" s="36"/>
    </row>
    <row r="322" spans="1:6" s="28" customFormat="1" ht="12.75">
      <c r="A322" s="94"/>
      <c r="F322" s="36"/>
    </row>
    <row r="323" spans="1:6" s="28" customFormat="1" ht="12.75">
      <c r="A323" s="94"/>
      <c r="F323" s="36"/>
    </row>
    <row r="324" spans="1:6" s="28" customFormat="1" ht="12.75">
      <c r="A324" s="94"/>
      <c r="F324" s="36"/>
    </row>
    <row r="325" spans="1:6" s="28" customFormat="1" ht="12.75">
      <c r="A325" s="94"/>
      <c r="F325" s="36"/>
    </row>
    <row r="326" spans="1:6" s="28" customFormat="1" ht="12.75">
      <c r="A326" s="94"/>
      <c r="F326" s="36"/>
    </row>
    <row r="327" spans="1:6" s="28" customFormat="1" ht="12.75">
      <c r="A327" s="94"/>
      <c r="F327" s="36"/>
    </row>
    <row r="328" spans="1:6" s="28" customFormat="1" ht="12.75">
      <c r="A328" s="94"/>
      <c r="F328" s="36"/>
    </row>
    <row r="329" spans="1:6" s="28" customFormat="1" ht="12.75">
      <c r="A329" s="94"/>
      <c r="F329" s="36"/>
    </row>
    <row r="330" spans="1:6" s="28" customFormat="1" ht="12.75">
      <c r="A330" s="94"/>
      <c r="F330" s="36"/>
    </row>
    <row r="331" spans="1:6" s="28" customFormat="1" ht="12.75">
      <c r="A331" s="94"/>
      <c r="F331" s="36"/>
    </row>
    <row r="332" spans="1:6" s="28" customFormat="1" ht="12.75">
      <c r="A332" s="94"/>
      <c r="F332" s="36"/>
    </row>
    <row r="333" spans="1:6" s="28" customFormat="1" ht="12.75">
      <c r="A333" s="94"/>
      <c r="F333" s="36"/>
    </row>
    <row r="334" spans="1:6" s="28" customFormat="1" ht="12.75">
      <c r="A334" s="94"/>
      <c r="F334" s="36"/>
    </row>
    <row r="335" spans="1:6" s="28" customFormat="1" ht="12.75">
      <c r="A335" s="94"/>
      <c r="F335" s="36"/>
    </row>
    <row r="336" spans="1:6" s="28" customFormat="1" ht="12.75">
      <c r="A336" s="94"/>
      <c r="F336" s="36"/>
    </row>
    <row r="337" spans="1:6" s="28" customFormat="1" ht="12.75">
      <c r="A337" s="94"/>
      <c r="F337" s="36"/>
    </row>
    <row r="338" spans="1:6" s="28" customFormat="1" ht="12.75">
      <c r="A338" s="94"/>
      <c r="F338" s="36"/>
    </row>
    <row r="339" spans="1:6" s="28" customFormat="1" ht="12.75">
      <c r="A339" s="94"/>
      <c r="F339" s="36"/>
    </row>
    <row r="340" spans="1:6" s="28" customFormat="1" ht="12.75">
      <c r="A340" s="94"/>
      <c r="F340" s="36"/>
    </row>
    <row r="341" spans="1:6" s="28" customFormat="1" ht="12.75">
      <c r="A341" s="94"/>
      <c r="F341" s="36"/>
    </row>
    <row r="342" spans="1:6" s="28" customFormat="1" ht="12.75">
      <c r="A342" s="94"/>
      <c r="F342" s="36"/>
    </row>
    <row r="343" spans="1:6" s="28" customFormat="1" ht="12.75">
      <c r="A343" s="94"/>
      <c r="F343" s="36"/>
    </row>
    <row r="344" spans="1:6" s="28" customFormat="1" ht="12.75">
      <c r="A344" s="94"/>
      <c r="F344" s="36"/>
    </row>
    <row r="345" spans="1:6" s="28" customFormat="1" ht="12.75">
      <c r="A345" s="94"/>
      <c r="F345" s="36"/>
    </row>
    <row r="346" spans="1:6" s="28" customFormat="1" ht="12.75">
      <c r="A346" s="94"/>
      <c r="F346" s="36"/>
    </row>
    <row r="347" spans="1:6" s="28" customFormat="1" ht="12.75">
      <c r="A347" s="94"/>
      <c r="F347" s="36"/>
    </row>
    <row r="348" spans="1:6" s="28" customFormat="1" ht="12.75">
      <c r="A348" s="94"/>
      <c r="F348" s="36"/>
    </row>
    <row r="349" spans="1:6" s="28" customFormat="1" ht="12.75">
      <c r="A349" s="94"/>
      <c r="F349" s="36"/>
    </row>
    <row r="350" spans="1:6" s="28" customFormat="1" ht="12.75">
      <c r="A350" s="94"/>
      <c r="F350" s="36"/>
    </row>
    <row r="351" spans="1:6" s="28" customFormat="1" ht="12.75">
      <c r="A351" s="94"/>
      <c r="F351" s="36"/>
    </row>
    <row r="352" spans="1:6" s="28" customFormat="1" ht="12.75">
      <c r="A352" s="94"/>
      <c r="F352" s="36"/>
    </row>
    <row r="353" spans="1:6" s="28" customFormat="1" ht="12.75">
      <c r="A353" s="94"/>
      <c r="F353" s="36"/>
    </row>
    <row r="354" spans="1:6" s="28" customFormat="1" ht="12.75">
      <c r="A354" s="94"/>
      <c r="F354" s="36"/>
    </row>
    <row r="355" spans="1:6" s="28" customFormat="1" ht="12.75">
      <c r="A355" s="94"/>
      <c r="F355" s="36"/>
    </row>
    <row r="356" spans="1:6" s="28" customFormat="1" ht="12.75">
      <c r="A356" s="94"/>
      <c r="F356" s="36"/>
    </row>
    <row r="357" spans="1:6" s="28" customFormat="1" ht="12.75">
      <c r="A357" s="94"/>
      <c r="F357" s="36"/>
    </row>
    <row r="358" spans="1:6" s="28" customFormat="1" ht="12.75">
      <c r="A358" s="94"/>
      <c r="F358" s="36"/>
    </row>
    <row r="359" spans="1:6" s="28" customFormat="1" ht="12.75">
      <c r="A359" s="94"/>
      <c r="F359" s="36"/>
    </row>
    <row r="360" spans="1:6" s="28" customFormat="1" ht="12.75">
      <c r="A360" s="94"/>
      <c r="F360" s="36"/>
    </row>
    <row r="361" spans="1:6" s="28" customFormat="1" ht="12.75">
      <c r="A361" s="94"/>
      <c r="F361" s="36"/>
    </row>
    <row r="362" spans="1:6" s="28" customFormat="1" ht="12.75">
      <c r="A362" s="94"/>
      <c r="F362" s="36"/>
    </row>
    <row r="363" spans="1:6" s="28" customFormat="1" ht="12.75">
      <c r="A363" s="94"/>
      <c r="F363" s="36"/>
    </row>
    <row r="364" spans="1:6" s="28" customFormat="1" ht="12.75">
      <c r="A364" s="94"/>
      <c r="F364" s="36"/>
    </row>
    <row r="365" spans="1:6" s="28" customFormat="1" ht="12.75">
      <c r="A365" s="94"/>
      <c r="F365" s="36"/>
    </row>
    <row r="366" spans="1:6" s="28" customFormat="1" ht="12.75">
      <c r="A366" s="94"/>
      <c r="F366" s="36"/>
    </row>
    <row r="367" spans="1:6" s="28" customFormat="1" ht="12.75">
      <c r="A367" s="94"/>
      <c r="F367" s="36"/>
    </row>
    <row r="368" spans="1:6" s="28" customFormat="1" ht="12.75">
      <c r="A368" s="94"/>
      <c r="F368" s="36"/>
    </row>
    <row r="369" spans="1:6" s="28" customFormat="1" ht="12.75">
      <c r="A369" s="94"/>
      <c r="F369" s="36"/>
    </row>
    <row r="370" spans="1:6" s="28" customFormat="1" ht="12.75">
      <c r="A370" s="94"/>
      <c r="F370" s="36"/>
    </row>
    <row r="371" spans="1:6" s="28" customFormat="1" ht="12.75">
      <c r="A371" s="94"/>
      <c r="F371" s="36"/>
    </row>
    <row r="372" spans="1:6" s="28" customFormat="1" ht="12.75">
      <c r="A372" s="94"/>
      <c r="F372" s="36"/>
    </row>
    <row r="373" spans="1:6" s="28" customFormat="1" ht="12.75">
      <c r="A373" s="94"/>
      <c r="F373" s="36"/>
    </row>
    <row r="374" spans="1:6" s="28" customFormat="1" ht="12.75">
      <c r="A374" s="94"/>
      <c r="F374" s="36"/>
    </row>
    <row r="375" spans="1:6" s="28" customFormat="1" ht="12.75">
      <c r="A375" s="94"/>
      <c r="F375" s="36"/>
    </row>
    <row r="376" spans="1:6" s="28" customFormat="1" ht="12.75">
      <c r="A376" s="94"/>
      <c r="F376" s="36"/>
    </row>
    <row r="377" spans="1:6" s="28" customFormat="1" ht="12.75">
      <c r="A377" s="94"/>
      <c r="F377" s="36"/>
    </row>
    <row r="378" spans="1:6" s="28" customFormat="1" ht="12.75">
      <c r="A378" s="94"/>
      <c r="F378" s="36"/>
    </row>
    <row r="379" spans="1:6" s="28" customFormat="1" ht="12.75">
      <c r="A379" s="94"/>
      <c r="F379" s="36"/>
    </row>
    <row r="380" spans="1:6" s="28" customFormat="1" ht="12.75">
      <c r="A380" s="94"/>
      <c r="F380" s="36"/>
    </row>
    <row r="381" spans="1:6" s="28" customFormat="1" ht="12.75">
      <c r="A381" s="94"/>
      <c r="F381" s="36"/>
    </row>
    <row r="382" spans="1:6" s="28" customFormat="1" ht="12.75">
      <c r="A382" s="94"/>
      <c r="F382" s="36"/>
    </row>
    <row r="383" spans="1:6" s="28" customFormat="1" ht="12.75">
      <c r="A383" s="94"/>
      <c r="F383" s="36"/>
    </row>
    <row r="384" spans="1:6" s="28" customFormat="1" ht="12.75">
      <c r="A384" s="94"/>
      <c r="F384" s="36"/>
    </row>
    <row r="385" spans="1:6" s="28" customFormat="1" ht="12.75">
      <c r="A385" s="94"/>
      <c r="F385" s="36"/>
    </row>
    <row r="386" spans="1:6" s="28" customFormat="1" ht="12.75">
      <c r="A386" s="94"/>
      <c r="F386" s="36"/>
    </row>
    <row r="387" spans="1:6" s="28" customFormat="1" ht="12.75">
      <c r="A387" s="94"/>
      <c r="F387" s="36"/>
    </row>
    <row r="388" spans="1:6" s="28" customFormat="1" ht="12.75">
      <c r="A388" s="94"/>
      <c r="F388" s="36"/>
    </row>
    <row r="389" spans="1:6" s="28" customFormat="1" ht="12.75">
      <c r="A389" s="94"/>
      <c r="F389" s="36"/>
    </row>
    <row r="390" spans="1:6" s="28" customFormat="1" ht="12.75">
      <c r="A390" s="94"/>
      <c r="F390" s="36"/>
    </row>
    <row r="391" spans="1:6" s="28" customFormat="1" ht="12.75">
      <c r="A391" s="94"/>
      <c r="F391" s="36"/>
    </row>
    <row r="392" spans="1:6" s="28" customFormat="1" ht="12.75">
      <c r="A392" s="94"/>
      <c r="F392" s="36"/>
    </row>
    <row r="393" spans="1:6" s="28" customFormat="1" ht="12.75">
      <c r="A393" s="94"/>
      <c r="F393" s="36"/>
    </row>
    <row r="394" spans="1:6" s="28" customFormat="1" ht="12.75">
      <c r="A394" s="94"/>
      <c r="F394" s="36"/>
    </row>
    <row r="395" spans="1:6" s="28" customFormat="1" ht="12.75">
      <c r="A395" s="94"/>
      <c r="F395" s="36"/>
    </row>
    <row r="396" spans="1:6" s="28" customFormat="1" ht="12.75">
      <c r="A396" s="94"/>
      <c r="F396" s="36"/>
    </row>
    <row r="397" spans="1:6" s="28" customFormat="1" ht="12.75">
      <c r="A397" s="94"/>
      <c r="F397" s="36"/>
    </row>
    <row r="398" spans="1:6" s="28" customFormat="1" ht="12.75">
      <c r="A398" s="94"/>
      <c r="F398" s="36"/>
    </row>
    <row r="399" spans="1:6" s="28" customFormat="1" ht="12.75">
      <c r="A399" s="94"/>
      <c r="F399" s="36"/>
    </row>
    <row r="400" spans="1:6" s="28" customFormat="1" ht="12.75">
      <c r="A400" s="94"/>
      <c r="F400" s="36"/>
    </row>
    <row r="401" spans="1:6" s="28" customFormat="1" ht="12.75">
      <c r="A401" s="94"/>
      <c r="F401" s="36"/>
    </row>
    <row r="402" spans="1:6" s="28" customFormat="1" ht="12.75">
      <c r="A402" s="94"/>
      <c r="F402" s="36"/>
    </row>
    <row r="403" spans="1:6" s="28" customFormat="1" ht="12.75">
      <c r="A403" s="94"/>
      <c r="F403" s="36"/>
    </row>
    <row r="404" spans="1:6" s="28" customFormat="1" ht="12.75">
      <c r="A404" s="94"/>
      <c r="F404" s="36"/>
    </row>
    <row r="405" spans="1:6" s="28" customFormat="1" ht="12.75">
      <c r="A405" s="94"/>
      <c r="F405" s="36"/>
    </row>
    <row r="406" spans="1:6" s="28" customFormat="1" ht="12.75">
      <c r="A406" s="94"/>
      <c r="F406" s="36"/>
    </row>
    <row r="407" spans="1:6" s="28" customFormat="1" ht="12.75">
      <c r="A407" s="94"/>
      <c r="F407" s="36"/>
    </row>
    <row r="408" spans="1:6" s="28" customFormat="1" ht="12.75">
      <c r="A408" s="94"/>
      <c r="F408" s="36"/>
    </row>
    <row r="409" spans="1:6" s="28" customFormat="1" ht="12.75">
      <c r="A409" s="94"/>
      <c r="F409" s="36"/>
    </row>
    <row r="410" spans="1:6" s="28" customFormat="1" ht="12.75">
      <c r="A410" s="94"/>
      <c r="F410" s="36"/>
    </row>
    <row r="411" spans="1:6" s="28" customFormat="1" ht="12.75">
      <c r="A411" s="94"/>
      <c r="F411" s="36"/>
    </row>
    <row r="412" spans="1:6" s="28" customFormat="1" ht="12.75">
      <c r="A412" s="94"/>
      <c r="F412" s="36"/>
    </row>
    <row r="413" spans="1:6" s="28" customFormat="1" ht="12.75">
      <c r="A413" s="94"/>
      <c r="F413" s="36"/>
    </row>
    <row r="414" spans="1:6" s="28" customFormat="1" ht="12.75">
      <c r="A414" s="94"/>
      <c r="F414" s="36"/>
    </row>
    <row r="415" spans="1:6" s="28" customFormat="1" ht="12.75">
      <c r="A415" s="94"/>
      <c r="F415" s="36"/>
    </row>
    <row r="416" spans="1:6" s="28" customFormat="1" ht="12.75">
      <c r="A416" s="94"/>
      <c r="F416" s="36"/>
    </row>
    <row r="417" spans="1:6" s="28" customFormat="1" ht="12.75">
      <c r="A417" s="94"/>
      <c r="F417" s="36"/>
    </row>
    <row r="418" spans="1:6" s="28" customFormat="1" ht="12.75">
      <c r="A418" s="94"/>
      <c r="F418" s="36"/>
    </row>
    <row r="419" spans="1:6" s="28" customFormat="1" ht="12.75">
      <c r="A419" s="94"/>
      <c r="F419" s="36"/>
    </row>
    <row r="420" spans="1:6" s="28" customFormat="1" ht="12.75">
      <c r="A420" s="94"/>
      <c r="F420" s="36"/>
    </row>
    <row r="421" spans="1:6" s="28" customFormat="1" ht="12.75">
      <c r="A421" s="94"/>
      <c r="F421" s="36"/>
    </row>
    <row r="422" spans="1:6" s="28" customFormat="1" ht="12.75">
      <c r="A422" s="94"/>
      <c r="F422" s="36"/>
    </row>
    <row r="423" spans="1:6" s="28" customFormat="1" ht="12.75">
      <c r="A423" s="94"/>
      <c r="F423" s="36"/>
    </row>
    <row r="424" spans="1:6" s="28" customFormat="1" ht="12.75">
      <c r="A424" s="94"/>
      <c r="F424" s="36"/>
    </row>
    <row r="425" spans="1:6" s="28" customFormat="1" ht="12.75">
      <c r="A425" s="94"/>
      <c r="F425" s="36"/>
    </row>
    <row r="426" spans="1:6" s="28" customFormat="1" ht="12.75">
      <c r="A426" s="94"/>
      <c r="F426" s="36"/>
    </row>
    <row r="427" spans="1:6" s="28" customFormat="1" ht="12.75">
      <c r="A427" s="94"/>
      <c r="F427" s="36"/>
    </row>
    <row r="428" spans="1:6" s="28" customFormat="1" ht="12.75">
      <c r="A428" s="94"/>
      <c r="F428" s="36"/>
    </row>
    <row r="429" spans="1:6" s="28" customFormat="1" ht="12.75">
      <c r="A429" s="94"/>
      <c r="F429" s="36"/>
    </row>
    <row r="430" spans="1:6" s="28" customFormat="1" ht="12.75">
      <c r="A430" s="94"/>
      <c r="F430" s="36"/>
    </row>
    <row r="431" spans="1:6" s="28" customFormat="1" ht="12.75">
      <c r="A431" s="94"/>
      <c r="F431" s="36"/>
    </row>
    <row r="432" spans="1:6" s="28" customFormat="1" ht="12.75">
      <c r="A432" s="94"/>
      <c r="F432" s="36"/>
    </row>
    <row r="433" spans="1:6" s="28" customFormat="1" ht="12.75">
      <c r="A433" s="94"/>
      <c r="F433" s="36"/>
    </row>
    <row r="434" spans="1:6" s="28" customFormat="1" ht="12.75">
      <c r="A434" s="94"/>
      <c r="F434" s="36"/>
    </row>
    <row r="435" spans="1:6" s="28" customFormat="1" ht="12.75">
      <c r="A435" s="94"/>
      <c r="F435" s="36"/>
    </row>
    <row r="436" spans="1:6" s="28" customFormat="1" ht="12.75">
      <c r="A436" s="94"/>
      <c r="F436" s="36"/>
    </row>
    <row r="437" spans="1:6" s="28" customFormat="1" ht="12.75">
      <c r="A437" s="94"/>
      <c r="F437" s="36"/>
    </row>
    <row r="438" spans="1:6" s="28" customFormat="1" ht="12.75">
      <c r="A438" s="94"/>
      <c r="F438" s="36"/>
    </row>
    <row r="439" spans="1:6" s="28" customFormat="1" ht="12.75">
      <c r="A439" s="94"/>
      <c r="F439" s="36"/>
    </row>
    <row r="440" spans="1:6" s="28" customFormat="1" ht="12.75">
      <c r="A440" s="94"/>
      <c r="F440" s="36"/>
    </row>
    <row r="441" spans="1:6" s="28" customFormat="1" ht="12.75">
      <c r="A441" s="94"/>
      <c r="F441" s="36"/>
    </row>
    <row r="442" spans="1:6" s="28" customFormat="1" ht="12.75">
      <c r="A442" s="94"/>
      <c r="F442" s="36"/>
    </row>
    <row r="443" spans="1:6" s="28" customFormat="1" ht="12.75">
      <c r="A443" s="94"/>
      <c r="F443" s="36"/>
    </row>
    <row r="444" spans="1:6" s="28" customFormat="1" ht="12.75">
      <c r="A444" s="94"/>
      <c r="F444" s="36"/>
    </row>
    <row r="445" spans="1:6" s="28" customFormat="1" ht="12.75">
      <c r="A445" s="94"/>
      <c r="F445" s="36"/>
    </row>
    <row r="446" spans="1:6" s="28" customFormat="1" ht="12.75">
      <c r="A446" s="94"/>
      <c r="F446" s="36"/>
    </row>
    <row r="447" spans="1:6" s="28" customFormat="1" ht="12.75">
      <c r="A447" s="94"/>
      <c r="F447" s="36"/>
    </row>
    <row r="448" spans="1:6" s="28" customFormat="1" ht="12.75">
      <c r="A448" s="94"/>
      <c r="F448" s="36"/>
    </row>
    <row r="449" spans="1:6" s="28" customFormat="1" ht="12.75">
      <c r="A449" s="94"/>
      <c r="F449" s="36"/>
    </row>
    <row r="450" spans="1:6" s="28" customFormat="1" ht="12.75">
      <c r="A450" s="94"/>
      <c r="F450" s="36"/>
    </row>
    <row r="451" spans="1:6" s="28" customFormat="1" ht="12.75">
      <c r="A451" s="94"/>
      <c r="F451" s="36"/>
    </row>
    <row r="452" spans="1:6" s="28" customFormat="1" ht="12.75">
      <c r="A452" s="94"/>
      <c r="F452" s="36"/>
    </row>
    <row r="453" spans="1:6" s="28" customFormat="1" ht="12.75">
      <c r="A453" s="94"/>
      <c r="F453" s="36"/>
    </row>
    <row r="454" spans="1:6" s="28" customFormat="1" ht="12.75">
      <c r="A454" s="94"/>
      <c r="F454" s="36"/>
    </row>
    <row r="455" spans="1:6" s="28" customFormat="1" ht="12.75">
      <c r="A455" s="94"/>
      <c r="F455" s="36"/>
    </row>
    <row r="456" spans="1:6" s="28" customFormat="1" ht="12.75">
      <c r="A456" s="94"/>
      <c r="F456" s="36"/>
    </row>
    <row r="457" spans="1:6" s="28" customFormat="1" ht="12.75">
      <c r="A457" s="94"/>
      <c r="F457" s="36"/>
    </row>
    <row r="458" spans="1:6" s="28" customFormat="1" ht="12.75">
      <c r="A458" s="94"/>
      <c r="F458" s="36"/>
    </row>
    <row r="459" spans="1:6" s="28" customFormat="1" ht="12.75">
      <c r="A459" s="94"/>
      <c r="F459" s="36"/>
    </row>
    <row r="460" spans="1:6" s="28" customFormat="1" ht="12.75">
      <c r="A460" s="94"/>
      <c r="F460" s="36"/>
    </row>
    <row r="461" spans="1:6" s="28" customFormat="1" ht="12.75">
      <c r="A461" s="94"/>
      <c r="F461" s="36"/>
    </row>
    <row r="462" spans="1:6" s="28" customFormat="1" ht="12.75">
      <c r="A462" s="94"/>
      <c r="F462" s="36"/>
    </row>
    <row r="463" spans="1:6" s="28" customFormat="1" ht="12.75">
      <c r="A463" s="94"/>
      <c r="F463" s="36"/>
    </row>
    <row r="464" spans="1:6" s="28" customFormat="1" ht="12.75">
      <c r="A464" s="94"/>
      <c r="F464" s="36"/>
    </row>
    <row r="465" spans="1:6" s="28" customFormat="1" ht="12.75">
      <c r="A465" s="94"/>
      <c r="F465" s="36"/>
    </row>
    <row r="466" spans="1:6" s="28" customFormat="1" ht="12.75">
      <c r="A466" s="94"/>
      <c r="F466" s="36"/>
    </row>
    <row r="467" spans="1:6" s="28" customFormat="1" ht="12.75">
      <c r="A467" s="94"/>
      <c r="F467" s="36"/>
    </row>
    <row r="468" spans="1:6" s="28" customFormat="1" ht="12.75">
      <c r="A468" s="94"/>
      <c r="F468" s="36"/>
    </row>
  </sheetData>
  <mergeCells count="15">
    <mergeCell ref="B165:F165"/>
    <mergeCell ref="B166:F166"/>
    <mergeCell ref="B167:F167"/>
    <mergeCell ref="B157:F157"/>
    <mergeCell ref="A2:B3"/>
    <mergeCell ref="E2:H2"/>
    <mergeCell ref="E3:H3"/>
    <mergeCell ref="A4:B4"/>
    <mergeCell ref="F4:H4"/>
    <mergeCell ref="F5:H5"/>
    <mergeCell ref="A9:H9"/>
    <mergeCell ref="A153:C153"/>
    <mergeCell ref="E153:F153"/>
    <mergeCell ref="B155:F155"/>
    <mergeCell ref="B156:F156"/>
  </mergeCells>
  <conditionalFormatting sqref="A2 C2:D3 A4:D4 D5 A6:D8">
    <cfRule type="cellIs" dxfId="33" priority="77" operator="equal">
      <formula>0</formula>
    </cfRule>
  </conditionalFormatting>
  <conditionalFormatting sqref="A9:A10 A11:C37 H11:H37 A39:C40 H39:H40 E42 A42:C43 H42:H43 E43:F43 A46:C59 E46:F59 H46:H59 A60:H60 A61:C82 E61:F82 H61:H82 A86:C109 E86:F109 H86:H109 A111:C112 E111:F112 H111:H113 A127:D127 F127:G127 H127:H128 A128:G128 A129:H152 A160:H164">
    <cfRule type="cellIs" dxfId="32" priority="74" operator="equal">
      <formula>0</formula>
    </cfRule>
  </conditionalFormatting>
  <conditionalFormatting sqref="A5:B5">
    <cfRule type="cellIs" dxfId="31" priority="11" operator="equal">
      <formula>0</formula>
    </cfRule>
  </conditionalFormatting>
  <conditionalFormatting sqref="A155:B157">
    <cfRule type="cellIs" dxfId="30" priority="69" operator="equal">
      <formula>0</formula>
    </cfRule>
  </conditionalFormatting>
  <conditionalFormatting sqref="A159:B159">
    <cfRule type="cellIs" dxfId="29" priority="31" operator="equal">
      <formula>0</formula>
    </cfRule>
  </conditionalFormatting>
  <conditionalFormatting sqref="A165:B167">
    <cfRule type="cellIs" dxfId="28" priority="3" operator="equal">
      <formula>0</formula>
    </cfRule>
  </conditionalFormatting>
  <conditionalFormatting sqref="A153:D154">
    <cfRule type="cellIs" dxfId="27" priority="70" operator="equal">
      <formula>0</formula>
    </cfRule>
  </conditionalFormatting>
  <conditionalFormatting sqref="A158:D158 D159">
    <cfRule type="cellIs" dxfId="26" priority="29" operator="equal">
      <formula>0</formula>
    </cfRule>
  </conditionalFormatting>
  <conditionalFormatting sqref="A113:F113">
    <cfRule type="cellIs" dxfId="25" priority="13" operator="equal">
      <formula>0</formula>
    </cfRule>
  </conditionalFormatting>
  <conditionalFormatting sqref="A38:H38">
    <cfRule type="cellIs" dxfId="24" priority="1" operator="equal">
      <formula>0</formula>
    </cfRule>
  </conditionalFormatting>
  <conditionalFormatting sqref="A41:H41">
    <cfRule type="cellIs" dxfId="23" priority="6" operator="equal">
      <formula>0</formula>
    </cfRule>
  </conditionalFormatting>
  <conditionalFormatting sqref="A44:H45">
    <cfRule type="cellIs" dxfId="22" priority="9" operator="equal">
      <formula>0</formula>
    </cfRule>
  </conditionalFormatting>
  <conditionalFormatting sqref="A83:H85">
    <cfRule type="cellIs" dxfId="21" priority="5" operator="equal">
      <formula>0</formula>
    </cfRule>
  </conditionalFormatting>
  <conditionalFormatting sqref="A110:H110">
    <cfRule type="cellIs" dxfId="20" priority="2" operator="equal">
      <formula>0</formula>
    </cfRule>
  </conditionalFormatting>
  <conditionalFormatting sqref="A114:H126">
    <cfRule type="cellIs" dxfId="19" priority="12" operator="equal">
      <formula>0</formula>
    </cfRule>
  </conditionalFormatting>
  <conditionalFormatting sqref="E2:E8">
    <cfRule type="cellIs" dxfId="18" priority="72" operator="equal">
      <formula>0</formula>
    </cfRule>
  </conditionalFormatting>
  <conditionalFormatting sqref="E153 G153:H153">
    <cfRule type="cellIs" dxfId="17" priority="68" operator="equal">
      <formula>0</formula>
    </cfRule>
  </conditionalFormatting>
  <conditionalFormatting sqref="E11:F37 E39:F40">
    <cfRule type="cellIs" dxfId="16" priority="16" operator="equal">
      <formula>0</formula>
    </cfRule>
  </conditionalFormatting>
  <conditionalFormatting sqref="F4">
    <cfRule type="cellIs" dxfId="15" priority="73" operator="equal">
      <formula>0</formula>
    </cfRule>
  </conditionalFormatting>
  <conditionalFormatting sqref="F6:H8">
    <cfRule type="cellIs" dxfId="14" priority="78" operator="equal">
      <formula>0</formula>
    </cfRule>
  </conditionalFormatting>
  <conditionalFormatting sqref="G155:G157">
    <cfRule type="cellIs" dxfId="13" priority="67" operator="equal">
      <formula>0</formula>
    </cfRule>
  </conditionalFormatting>
  <conditionalFormatting sqref="G165:H167">
    <cfRule type="cellIs" dxfId="12" priority="43" operator="equal">
      <formula>0</formula>
    </cfRule>
  </conditionalFormatting>
  <conditionalFormatting sqref="H154:H158 G159:H159">
    <cfRule type="cellIs" dxfId="11" priority="30" operator="equal">
      <formula>0</formula>
    </cfRule>
  </conditionalFormatting>
  <printOptions horizontalCentered="1"/>
  <pageMargins left="0.70866141732283472" right="0.70866141732283472" top="0.74803149606299213" bottom="0.74803149606299213" header="0.31496062992125984" footer="0.31496062992125984"/>
  <pageSetup paperSize="9" scale="74" fitToHeight="20" orientation="portrait" r:id="rId1"/>
  <headerFooter>
    <oddFooter>&amp;L&amp;"Calibri,Normal"&amp;9&amp;K00-034&amp;A&amp;R&amp;"Calibri,Normal"&amp;9&amp;K00-034page &amp;P | &amp;N</oddFooter>
  </headerFooter>
  <rowBreaks count="1" manualBreakCount="1">
    <brk id="158"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70"/>
  <sheetViews>
    <sheetView tabSelected="1" view="pageBreakPreview" zoomScale="85" zoomScaleNormal="85" zoomScaleSheetLayoutView="85" workbookViewId="0">
      <selection activeCell="N17" sqref="N17"/>
    </sheetView>
  </sheetViews>
  <sheetFormatPr baseColWidth="10" defaultColWidth="11" defaultRowHeight="15"/>
  <cols>
    <col min="1" max="1" width="7.625" style="70" customWidth="1"/>
    <col min="2" max="2" width="45.625" style="39" customWidth="1"/>
    <col min="3" max="3" width="7.875" style="39" customWidth="1"/>
    <col min="4" max="4" width="1.375" style="39" customWidth="1"/>
    <col min="5" max="5" width="12.125" style="39" customWidth="1"/>
    <col min="6" max="6" width="10.125" style="38" customWidth="1"/>
    <col min="7" max="7" width="1.375" style="39" customWidth="1"/>
    <col min="8" max="8" width="21.625" style="39" customWidth="1"/>
    <col min="9" max="16384" width="11" style="39"/>
  </cols>
  <sheetData>
    <row r="1" spans="1:8" ht="87" customHeight="1"/>
    <row r="2" spans="1:8" ht="55.5" customHeight="1">
      <c r="A2" s="167" t="s">
        <v>92</v>
      </c>
      <c r="B2" s="168"/>
      <c r="C2" s="26" t="s">
        <v>8</v>
      </c>
      <c r="D2" s="3"/>
      <c r="E2" s="173" t="str">
        <f>"Estimation du lot n° "&amp;A5&amp;" - 
"&amp;B5</f>
        <v>Estimation du lot n° 08 - 
CFO-CFA</v>
      </c>
      <c r="F2" s="174"/>
      <c r="G2" s="174"/>
      <c r="H2" s="174"/>
    </row>
    <row r="3" spans="1:8" ht="15.6" customHeight="1">
      <c r="A3" s="169"/>
      <c r="B3" s="170"/>
      <c r="C3" s="19" t="s">
        <v>281</v>
      </c>
      <c r="D3" s="1"/>
      <c r="E3" s="175"/>
      <c r="F3" s="176"/>
      <c r="G3" s="176"/>
      <c r="H3" s="176"/>
    </row>
    <row r="4" spans="1:8" ht="15.75">
      <c r="A4" s="171" t="s">
        <v>9</v>
      </c>
      <c r="B4" s="172"/>
      <c r="C4" s="27" t="s">
        <v>0</v>
      </c>
      <c r="D4" s="4"/>
      <c r="E4" s="16" t="s">
        <v>1</v>
      </c>
      <c r="F4" s="177">
        <f>H67</f>
        <v>0</v>
      </c>
      <c r="G4" s="178"/>
      <c r="H4" s="179"/>
    </row>
    <row r="5" spans="1:8">
      <c r="A5" s="81" t="s">
        <v>229</v>
      </c>
      <c r="B5" s="20" t="s">
        <v>11</v>
      </c>
      <c r="C5" s="21">
        <v>0</v>
      </c>
      <c r="D5" s="5"/>
      <c r="E5" s="17" t="s">
        <v>282</v>
      </c>
      <c r="F5" s="164"/>
      <c r="G5" s="165"/>
      <c r="H5" s="166"/>
    </row>
    <row r="6" spans="1:8">
      <c r="A6" s="43"/>
      <c r="B6" s="40"/>
      <c r="C6" s="41"/>
      <c r="D6" s="41"/>
      <c r="E6" s="42"/>
      <c r="F6" s="43"/>
      <c r="G6" s="41"/>
      <c r="H6" s="41"/>
    </row>
    <row r="7" spans="1:8">
      <c r="A7" s="8" t="s">
        <v>2</v>
      </c>
      <c r="B7" s="8" t="s">
        <v>3</v>
      </c>
      <c r="C7" s="8" t="s">
        <v>4</v>
      </c>
      <c r="D7" s="6"/>
      <c r="E7" s="15" t="s">
        <v>10</v>
      </c>
      <c r="F7" s="8" t="s">
        <v>5</v>
      </c>
      <c r="G7" s="6"/>
      <c r="H7" s="9" t="s">
        <v>6</v>
      </c>
    </row>
    <row r="8" spans="1:8">
      <c r="A8" s="43"/>
      <c r="B8" s="40"/>
      <c r="C8" s="43"/>
      <c r="D8" s="42"/>
      <c r="E8" s="42"/>
      <c r="F8" s="41"/>
      <c r="G8" s="42"/>
      <c r="H8" s="2"/>
    </row>
    <row r="9" spans="1:8" s="28" customFormat="1" ht="44.25" customHeight="1">
      <c r="A9" s="183" t="s">
        <v>7</v>
      </c>
      <c r="B9" s="184"/>
      <c r="C9" s="184"/>
      <c r="D9" s="184"/>
      <c r="E9" s="184"/>
      <c r="F9" s="184"/>
      <c r="G9" s="184"/>
      <c r="H9" s="185"/>
    </row>
    <row r="10" spans="1:8" s="28" customFormat="1" ht="12.75">
      <c r="A10" s="71"/>
      <c r="B10" s="29"/>
      <c r="C10" s="29"/>
      <c r="D10" s="30"/>
      <c r="E10" s="29"/>
      <c r="F10" s="67"/>
      <c r="G10" s="30"/>
      <c r="H10" s="29"/>
    </row>
    <row r="11" spans="1:8" s="28" customFormat="1" ht="12.75">
      <c r="A11" s="12"/>
      <c r="B11" s="13"/>
      <c r="C11" s="12"/>
      <c r="D11" s="30"/>
      <c r="E11" s="11"/>
      <c r="F11" s="11"/>
      <c r="G11" s="30"/>
      <c r="H11" s="10"/>
    </row>
    <row r="12" spans="1:8" s="28" customFormat="1" ht="18.75">
      <c r="A12" s="12"/>
      <c r="B12" s="66" t="s">
        <v>312</v>
      </c>
      <c r="C12" s="12"/>
      <c r="D12" s="30"/>
      <c r="E12" s="11"/>
      <c r="F12" s="11"/>
      <c r="G12" s="30"/>
      <c r="H12" s="10"/>
    </row>
    <row r="13" spans="1:8" s="28" customFormat="1" ht="12.75">
      <c r="A13" s="45"/>
      <c r="B13" s="46" t="s">
        <v>111</v>
      </c>
      <c r="C13" s="47"/>
      <c r="D13" s="30"/>
      <c r="E13" s="49"/>
      <c r="F13" s="68"/>
      <c r="G13" s="30"/>
      <c r="H13" s="54">
        <f>SUM(H14:H16)</f>
        <v>0</v>
      </c>
    </row>
    <row r="14" spans="1:8" s="51" customFormat="1" ht="12.75">
      <c r="A14" s="23" t="s">
        <v>270</v>
      </c>
      <c r="B14" s="52" t="s">
        <v>25</v>
      </c>
      <c r="C14" s="50" t="s">
        <v>28</v>
      </c>
      <c r="D14" s="30"/>
      <c r="E14" s="18">
        <v>1</v>
      </c>
      <c r="F14" s="55"/>
      <c r="G14" s="30"/>
      <c r="H14" s="57">
        <f>E14*F14</f>
        <v>0</v>
      </c>
    </row>
    <row r="15" spans="1:8" s="51" customFormat="1" ht="12.75">
      <c r="A15" s="23" t="s">
        <v>271</v>
      </c>
      <c r="B15" s="52" t="s">
        <v>112</v>
      </c>
      <c r="C15" s="50" t="s">
        <v>28</v>
      </c>
      <c r="D15" s="30"/>
      <c r="E15" s="18">
        <v>1</v>
      </c>
      <c r="F15" s="55"/>
      <c r="G15" s="30"/>
      <c r="H15" s="57">
        <f>E15*F15</f>
        <v>0</v>
      </c>
    </row>
    <row r="16" spans="1:8" s="51" customFormat="1" ht="12.75">
      <c r="A16" s="23" t="s">
        <v>272</v>
      </c>
      <c r="B16" s="52" t="s">
        <v>26</v>
      </c>
      <c r="C16" s="50" t="s">
        <v>28</v>
      </c>
      <c r="D16" s="30"/>
      <c r="E16" s="18">
        <v>1</v>
      </c>
      <c r="F16" s="55"/>
      <c r="G16" s="30"/>
      <c r="H16" s="57">
        <f>E16*F16</f>
        <v>0</v>
      </c>
    </row>
    <row r="17" spans="1:8" s="51" customFormat="1" ht="12.75">
      <c r="A17" s="23"/>
      <c r="B17" s="72"/>
      <c r="C17" s="50"/>
      <c r="D17" s="30"/>
      <c r="E17" s="18"/>
      <c r="F17" s="55"/>
      <c r="G17" s="30"/>
      <c r="H17" s="57"/>
    </row>
    <row r="18" spans="1:8" s="28" customFormat="1" ht="12.75">
      <c r="A18" s="45" t="s">
        <v>273</v>
      </c>
      <c r="B18" s="46" t="s">
        <v>12</v>
      </c>
      <c r="C18" s="47"/>
      <c r="D18" s="30"/>
      <c r="E18" s="49"/>
      <c r="F18" s="68"/>
      <c r="G18" s="30"/>
      <c r="H18" s="54">
        <f>H19+H21+H24+H28+H33+H36+H39+H40</f>
        <v>0</v>
      </c>
    </row>
    <row r="19" spans="1:8" s="51" customFormat="1" ht="12.75">
      <c r="A19" s="23" t="s">
        <v>271</v>
      </c>
      <c r="B19" s="52" t="s">
        <v>23</v>
      </c>
      <c r="C19" s="50" t="s">
        <v>28</v>
      </c>
      <c r="D19" s="30"/>
      <c r="E19" s="18">
        <v>1</v>
      </c>
      <c r="F19" s="55"/>
      <c r="G19" s="30"/>
      <c r="H19" s="57">
        <f>E19*F19</f>
        <v>0</v>
      </c>
    </row>
    <row r="20" spans="1:8" s="51" customFormat="1" ht="12.75">
      <c r="A20" s="23"/>
      <c r="B20" s="52"/>
      <c r="C20" s="50"/>
      <c r="D20" s="30"/>
      <c r="E20" s="18"/>
      <c r="F20" s="55"/>
      <c r="G20" s="30"/>
      <c r="H20" s="57">
        <f t="shared" ref="H20:H47" si="0">E20*F20</f>
        <v>0</v>
      </c>
    </row>
    <row r="21" spans="1:8" s="51" customFormat="1" ht="12.75">
      <c r="A21" s="23" t="s">
        <v>272</v>
      </c>
      <c r="B21" s="52" t="s">
        <v>29</v>
      </c>
      <c r="C21" s="50" t="s">
        <v>28</v>
      </c>
      <c r="D21" s="30"/>
      <c r="E21" s="18">
        <v>1</v>
      </c>
      <c r="F21" s="55"/>
      <c r="G21" s="30"/>
      <c r="H21" s="57">
        <f t="shared" si="0"/>
        <v>0</v>
      </c>
    </row>
    <row r="22" spans="1:8" s="51" customFormat="1" ht="12.75">
      <c r="A22" s="23"/>
      <c r="B22" s="52"/>
      <c r="C22" s="50"/>
      <c r="D22" s="30"/>
      <c r="E22" s="18"/>
      <c r="F22" s="55"/>
      <c r="G22" s="30"/>
      <c r="H22" s="57">
        <f t="shared" si="0"/>
        <v>0</v>
      </c>
    </row>
    <row r="23" spans="1:8" s="51" customFormat="1" ht="12.75">
      <c r="A23" s="76" t="s">
        <v>274</v>
      </c>
      <c r="B23" s="52" t="s">
        <v>150</v>
      </c>
      <c r="C23" s="50"/>
      <c r="D23" s="30"/>
      <c r="E23" s="18"/>
      <c r="F23" s="55"/>
      <c r="G23" s="30"/>
      <c r="H23" s="57">
        <f t="shared" si="0"/>
        <v>0</v>
      </c>
    </row>
    <row r="24" spans="1:8" s="51" customFormat="1" ht="12.75">
      <c r="A24" s="23"/>
      <c r="B24" s="52" t="s">
        <v>225</v>
      </c>
      <c r="C24" s="50" t="s">
        <v>28</v>
      </c>
      <c r="D24" s="30"/>
      <c r="E24" s="18">
        <v>1</v>
      </c>
      <c r="F24" s="55"/>
      <c r="G24" s="30"/>
      <c r="H24" s="57">
        <f t="shared" si="0"/>
        <v>0</v>
      </c>
    </row>
    <row r="25" spans="1:8" s="51" customFormat="1" ht="12.75">
      <c r="A25" s="23"/>
      <c r="B25" s="52"/>
      <c r="C25" s="50"/>
      <c r="D25" s="30"/>
      <c r="E25" s="18"/>
      <c r="F25" s="55"/>
      <c r="G25" s="30"/>
      <c r="H25" s="57">
        <f t="shared" si="0"/>
        <v>0</v>
      </c>
    </row>
    <row r="26" spans="1:8" s="51" customFormat="1" ht="12.75">
      <c r="A26" s="23" t="s">
        <v>275</v>
      </c>
      <c r="B26" s="72" t="s">
        <v>133</v>
      </c>
      <c r="C26" s="50"/>
      <c r="D26" s="30"/>
      <c r="E26" s="18"/>
      <c r="F26" s="55"/>
      <c r="G26" s="30"/>
      <c r="H26" s="57">
        <f t="shared" si="0"/>
        <v>0</v>
      </c>
    </row>
    <row r="27" spans="1:8" s="51" customFormat="1" ht="12.75" hidden="1">
      <c r="A27" s="23"/>
      <c r="B27" s="52" t="s">
        <v>22</v>
      </c>
      <c r="C27" s="50" t="s">
        <v>57</v>
      </c>
      <c r="D27" s="30"/>
      <c r="E27" s="18">
        <v>0</v>
      </c>
      <c r="F27" s="55"/>
      <c r="G27" s="30"/>
      <c r="H27" s="57">
        <f t="shared" si="0"/>
        <v>0</v>
      </c>
    </row>
    <row r="28" spans="1:8" s="51" customFormat="1" ht="12.75">
      <c r="A28" s="23"/>
      <c r="B28" s="52" t="s">
        <v>36</v>
      </c>
      <c r="C28" s="50" t="s">
        <v>57</v>
      </c>
      <c r="D28" s="30"/>
      <c r="E28" s="18">
        <v>20</v>
      </c>
      <c r="F28" s="55"/>
      <c r="G28" s="30"/>
      <c r="H28" s="57">
        <f t="shared" si="0"/>
        <v>0</v>
      </c>
    </row>
    <row r="29" spans="1:8" s="51" customFormat="1" ht="12.75">
      <c r="A29" s="23"/>
      <c r="B29" s="52"/>
      <c r="C29" s="50"/>
      <c r="D29" s="30"/>
      <c r="E29" s="18"/>
      <c r="F29" s="90"/>
      <c r="G29" s="30"/>
      <c r="H29" s="57">
        <f t="shared" si="0"/>
        <v>0</v>
      </c>
    </row>
    <row r="30" spans="1:8" s="51" customFormat="1" ht="12.75">
      <c r="A30" s="23" t="s">
        <v>276</v>
      </c>
      <c r="B30" s="72" t="s">
        <v>114</v>
      </c>
      <c r="C30" s="50"/>
      <c r="D30" s="30"/>
      <c r="E30" s="18"/>
      <c r="F30" s="55"/>
      <c r="G30" s="30"/>
      <c r="H30" s="57">
        <f t="shared" si="0"/>
        <v>0</v>
      </c>
    </row>
    <row r="31" spans="1:8" s="51" customFormat="1" ht="12.75" hidden="1">
      <c r="A31" s="23"/>
      <c r="B31" s="52" t="s">
        <v>58</v>
      </c>
      <c r="C31" s="50" t="s">
        <v>57</v>
      </c>
      <c r="D31" s="30"/>
      <c r="E31" s="18" t="e">
        <f>(SUM(E39:E39))*8+(SUM(#REF!))*5</f>
        <v>#REF!</v>
      </c>
      <c r="F31" s="55"/>
      <c r="G31" s="30"/>
      <c r="H31" s="57" t="e">
        <f t="shared" si="0"/>
        <v>#REF!</v>
      </c>
    </row>
    <row r="32" spans="1:8" s="51" customFormat="1" ht="12.75" hidden="1">
      <c r="A32" s="23"/>
      <c r="B32" s="52" t="s">
        <v>39</v>
      </c>
      <c r="C32" s="50" t="s">
        <v>57</v>
      </c>
      <c r="D32" s="30"/>
      <c r="E32" s="18" t="e">
        <f>(SUM(#REF!))*15</f>
        <v>#REF!</v>
      </c>
      <c r="F32" s="55"/>
      <c r="G32" s="30"/>
      <c r="H32" s="57" t="e">
        <f t="shared" si="0"/>
        <v>#REF!</v>
      </c>
    </row>
    <row r="33" spans="1:8" s="51" customFormat="1" ht="12.75">
      <c r="A33" s="23"/>
      <c r="B33" s="52" t="s">
        <v>41</v>
      </c>
      <c r="C33" s="50" t="s">
        <v>57</v>
      </c>
      <c r="D33" s="30"/>
      <c r="E33" s="18">
        <f>(SUM(E40:E41))*15+(SUM(E44:E45))*30</f>
        <v>15</v>
      </c>
      <c r="F33" s="55"/>
      <c r="G33" s="30"/>
      <c r="H33" s="57">
        <f t="shared" si="0"/>
        <v>0</v>
      </c>
    </row>
    <row r="34" spans="1:8" s="51" customFormat="1" ht="12.75">
      <c r="A34" s="23"/>
      <c r="B34" s="52"/>
      <c r="C34" s="50"/>
      <c r="D34" s="30"/>
      <c r="E34" s="18"/>
      <c r="F34" s="55"/>
      <c r="G34" s="30"/>
      <c r="H34" s="57"/>
    </row>
    <row r="35" spans="1:8" s="51" customFormat="1" ht="12.75">
      <c r="A35" s="23"/>
      <c r="B35" s="72" t="s">
        <v>77</v>
      </c>
      <c r="C35" s="50"/>
      <c r="D35" s="30"/>
      <c r="E35" s="18"/>
      <c r="F35" s="55"/>
      <c r="G35" s="30"/>
      <c r="H35" s="57">
        <f t="shared" si="0"/>
        <v>0</v>
      </c>
    </row>
    <row r="36" spans="1:8" s="51" customFormat="1" ht="12.75">
      <c r="A36" s="23"/>
      <c r="B36" s="52" t="s">
        <v>104</v>
      </c>
      <c r="C36" s="50" t="s">
        <v>57</v>
      </c>
      <c r="D36" s="30"/>
      <c r="E36" s="18">
        <v>34</v>
      </c>
      <c r="F36" s="55"/>
      <c r="G36" s="30"/>
      <c r="H36" s="57">
        <f t="shared" si="0"/>
        <v>0</v>
      </c>
    </row>
    <row r="37" spans="1:8" s="51" customFormat="1" ht="12.75">
      <c r="A37" s="23"/>
      <c r="B37" s="52"/>
      <c r="C37" s="50"/>
      <c r="D37" s="30"/>
      <c r="E37" s="18"/>
      <c r="F37" s="55"/>
      <c r="G37" s="30"/>
      <c r="H37" s="57">
        <f t="shared" si="0"/>
        <v>0</v>
      </c>
    </row>
    <row r="38" spans="1:8" s="51" customFormat="1" ht="12.75">
      <c r="A38" s="23" t="s">
        <v>277</v>
      </c>
      <c r="B38" s="72" t="s">
        <v>132</v>
      </c>
      <c r="C38" s="50"/>
      <c r="D38" s="30"/>
      <c r="E38" s="18"/>
      <c r="F38" s="55"/>
      <c r="G38" s="30"/>
      <c r="H38" s="57">
        <f t="shared" si="0"/>
        <v>0</v>
      </c>
    </row>
    <row r="39" spans="1:8" s="51" customFormat="1" ht="12.75">
      <c r="A39" s="23"/>
      <c r="B39" s="52" t="s">
        <v>43</v>
      </c>
      <c r="C39" s="50" t="s">
        <v>27</v>
      </c>
      <c r="D39" s="30"/>
      <c r="E39" s="18">
        <v>1</v>
      </c>
      <c r="F39" s="55"/>
      <c r="G39" s="30"/>
      <c r="H39" s="57">
        <f t="shared" si="0"/>
        <v>0</v>
      </c>
    </row>
    <row r="40" spans="1:8" s="51" customFormat="1" ht="12.75">
      <c r="A40" s="23"/>
      <c r="B40" s="52" t="s">
        <v>48</v>
      </c>
      <c r="C40" s="50" t="s">
        <v>27</v>
      </c>
      <c r="D40" s="30"/>
      <c r="E40" s="18">
        <v>1</v>
      </c>
      <c r="F40" s="55"/>
      <c r="G40" s="30"/>
      <c r="H40" s="57">
        <f t="shared" si="0"/>
        <v>0</v>
      </c>
    </row>
    <row r="41" spans="1:8" s="51" customFormat="1" ht="12.75" hidden="1">
      <c r="A41" s="23"/>
      <c r="B41" s="52" t="s">
        <v>49</v>
      </c>
      <c r="C41" s="50" t="s">
        <v>27</v>
      </c>
      <c r="D41" s="30"/>
      <c r="E41" s="18"/>
      <c r="F41" s="55"/>
      <c r="G41" s="30"/>
      <c r="H41" s="57">
        <f t="shared" si="0"/>
        <v>0</v>
      </c>
    </row>
    <row r="42" spans="1:8" s="51" customFormat="1" ht="12.75" hidden="1">
      <c r="A42" s="23"/>
      <c r="B42" s="52" t="s">
        <v>87</v>
      </c>
      <c r="C42" s="50" t="s">
        <v>27</v>
      </c>
      <c r="D42" s="30"/>
      <c r="E42" s="18"/>
      <c r="F42" s="55"/>
      <c r="G42" s="30"/>
      <c r="H42" s="57">
        <f t="shared" si="0"/>
        <v>0</v>
      </c>
    </row>
    <row r="43" spans="1:8" s="51" customFormat="1" ht="12.75" hidden="1">
      <c r="A43" s="23"/>
      <c r="B43" s="52" t="s">
        <v>84</v>
      </c>
      <c r="C43" s="50" t="s">
        <v>27</v>
      </c>
      <c r="D43" s="30"/>
      <c r="E43" s="18"/>
      <c r="F43" s="55"/>
      <c r="G43" s="30"/>
      <c r="H43" s="57">
        <f t="shared" si="0"/>
        <v>0</v>
      </c>
    </row>
    <row r="44" spans="1:8" s="51" customFormat="1" ht="12.75" hidden="1">
      <c r="A44" s="23"/>
      <c r="B44" s="52" t="s">
        <v>50</v>
      </c>
      <c r="C44" s="50" t="s">
        <v>27</v>
      </c>
      <c r="D44" s="30"/>
      <c r="E44" s="18"/>
      <c r="F44" s="55"/>
      <c r="G44" s="30"/>
      <c r="H44" s="57">
        <f t="shared" si="0"/>
        <v>0</v>
      </c>
    </row>
    <row r="45" spans="1:8" s="51" customFormat="1" ht="12.75" hidden="1">
      <c r="A45" s="23"/>
      <c r="B45" s="52" t="s">
        <v>51</v>
      </c>
      <c r="C45" s="50" t="s">
        <v>27</v>
      </c>
      <c r="D45" s="30"/>
      <c r="E45" s="18"/>
      <c r="F45" s="55"/>
      <c r="G45" s="30"/>
      <c r="H45" s="57">
        <f t="shared" si="0"/>
        <v>0</v>
      </c>
    </row>
    <row r="46" spans="1:8" s="51" customFormat="1" ht="12.75" hidden="1">
      <c r="A46" s="23"/>
      <c r="B46" s="52" t="s">
        <v>47</v>
      </c>
      <c r="C46" s="50" t="s">
        <v>27</v>
      </c>
      <c r="D46" s="30"/>
      <c r="E46" s="18"/>
      <c r="F46" s="55"/>
      <c r="G46" s="30"/>
      <c r="H46" s="57">
        <f t="shared" si="0"/>
        <v>0</v>
      </c>
    </row>
    <row r="47" spans="1:8" s="51" customFormat="1" ht="12.75">
      <c r="A47" s="23"/>
      <c r="B47" s="52"/>
      <c r="C47" s="50"/>
      <c r="D47" s="30"/>
      <c r="E47" s="18"/>
      <c r="F47" s="55"/>
      <c r="G47" s="30"/>
      <c r="H47" s="57">
        <f t="shared" si="0"/>
        <v>0</v>
      </c>
    </row>
    <row r="48" spans="1:8" s="28" customFormat="1" ht="12.75">
      <c r="A48" s="45" t="s">
        <v>278</v>
      </c>
      <c r="B48" s="46" t="s">
        <v>61</v>
      </c>
      <c r="C48" s="47"/>
      <c r="D48" s="30"/>
      <c r="E48" s="49"/>
      <c r="F48" s="68"/>
      <c r="G48" s="30"/>
      <c r="H48" s="54">
        <f>SUM(H49:H64)</f>
        <v>0</v>
      </c>
    </row>
    <row r="49" spans="1:8" s="51" customFormat="1" ht="12.75">
      <c r="A49" s="23" t="s">
        <v>279</v>
      </c>
      <c r="B49" s="72" t="s">
        <v>35</v>
      </c>
      <c r="C49" s="50"/>
      <c r="D49" s="30"/>
      <c r="E49" s="18"/>
      <c r="F49" s="55"/>
      <c r="G49" s="30"/>
      <c r="H49" s="57"/>
    </row>
    <row r="50" spans="1:8" s="51" customFormat="1" ht="12.75" hidden="1">
      <c r="A50" s="23"/>
      <c r="B50" s="52" t="s">
        <v>22</v>
      </c>
      <c r="C50" s="50" t="s">
        <v>57</v>
      </c>
      <c r="D50" s="30"/>
      <c r="E50" s="18"/>
      <c r="F50" s="55"/>
      <c r="G50" s="30"/>
      <c r="H50" s="57">
        <f t="shared" ref="H50:H64" si="1">E50*F50</f>
        <v>0</v>
      </c>
    </row>
    <row r="51" spans="1:8" s="51" customFormat="1" ht="12.75">
      <c r="A51" s="23"/>
      <c r="B51" s="52" t="s">
        <v>36</v>
      </c>
      <c r="C51" s="50" t="s">
        <v>57</v>
      </c>
      <c r="D51" s="30"/>
      <c r="E51" s="18">
        <v>15</v>
      </c>
      <c r="F51" s="55"/>
      <c r="G51" s="30"/>
      <c r="H51" s="57">
        <f t="shared" si="1"/>
        <v>0</v>
      </c>
    </row>
    <row r="52" spans="1:8" s="51" customFormat="1" ht="12.75" hidden="1">
      <c r="A52" s="23"/>
      <c r="B52" s="52" t="s">
        <v>37</v>
      </c>
      <c r="C52" s="50" t="s">
        <v>28</v>
      </c>
      <c r="D52" s="30"/>
      <c r="E52" s="18"/>
      <c r="F52" s="55"/>
      <c r="G52" s="30"/>
      <c r="H52" s="57">
        <f t="shared" si="1"/>
        <v>0</v>
      </c>
    </row>
    <row r="53" spans="1:8" s="51" customFormat="1" ht="12.75" hidden="1">
      <c r="A53" s="23"/>
      <c r="B53" s="52" t="s">
        <v>38</v>
      </c>
      <c r="C53" s="50" t="s">
        <v>57</v>
      </c>
      <c r="D53" s="30"/>
      <c r="E53" s="18"/>
      <c r="F53" s="55"/>
      <c r="G53" s="30"/>
      <c r="H53" s="57">
        <f t="shared" si="1"/>
        <v>0</v>
      </c>
    </row>
    <row r="54" spans="1:8" s="51" customFormat="1" ht="12.75">
      <c r="A54" s="23"/>
      <c r="B54" s="52"/>
      <c r="C54" s="50"/>
      <c r="D54" s="30"/>
      <c r="E54" s="18"/>
      <c r="F54" s="55"/>
      <c r="G54" s="30"/>
      <c r="H54" s="57">
        <f t="shared" si="1"/>
        <v>0</v>
      </c>
    </row>
    <row r="55" spans="1:8" s="51" customFormat="1" ht="12.75">
      <c r="A55" s="23" t="s">
        <v>280</v>
      </c>
      <c r="B55" s="72" t="s">
        <v>62</v>
      </c>
      <c r="C55" s="50"/>
      <c r="D55" s="30"/>
      <c r="E55" s="18"/>
      <c r="F55" s="55"/>
      <c r="G55" s="30"/>
      <c r="H55" s="57">
        <f t="shared" si="1"/>
        <v>0</v>
      </c>
    </row>
    <row r="56" spans="1:8" s="51" customFormat="1" ht="12.75" hidden="1">
      <c r="A56" s="23"/>
      <c r="B56" s="52" t="s">
        <v>65</v>
      </c>
      <c r="C56" s="50" t="s">
        <v>57</v>
      </c>
      <c r="D56" s="30"/>
      <c r="E56" s="18"/>
      <c r="F56" s="55"/>
      <c r="G56" s="30"/>
      <c r="H56" s="57">
        <f t="shared" si="1"/>
        <v>0</v>
      </c>
    </row>
    <row r="57" spans="1:8" s="51" customFormat="1" ht="12.75" hidden="1">
      <c r="A57" s="23"/>
      <c r="B57" s="52" t="s">
        <v>63</v>
      </c>
      <c r="C57" s="50" t="s">
        <v>28</v>
      </c>
      <c r="D57" s="30"/>
      <c r="E57" s="18"/>
      <c r="F57" s="55"/>
      <c r="G57" s="30"/>
      <c r="H57" s="57">
        <f t="shared" si="1"/>
        <v>0</v>
      </c>
    </row>
    <row r="58" spans="1:8" s="51" customFormat="1" ht="12.75" hidden="1">
      <c r="A58" s="23"/>
      <c r="B58" s="52" t="s">
        <v>16</v>
      </c>
      <c r="C58" s="50" t="s">
        <v>27</v>
      </c>
      <c r="D58" s="30"/>
      <c r="E58" s="18">
        <v>0</v>
      </c>
      <c r="F58" s="55"/>
      <c r="G58" s="30"/>
      <c r="H58" s="57">
        <f t="shared" si="1"/>
        <v>0</v>
      </c>
    </row>
    <row r="59" spans="1:8" s="78" customFormat="1" ht="12.75">
      <c r="A59" s="23"/>
      <c r="B59" s="52" t="s">
        <v>183</v>
      </c>
      <c r="C59" s="50" t="s">
        <v>27</v>
      </c>
      <c r="D59" s="30"/>
      <c r="E59" s="18">
        <v>1</v>
      </c>
      <c r="F59" s="55"/>
      <c r="G59" s="30"/>
      <c r="H59" s="57">
        <f t="shared" si="1"/>
        <v>0</v>
      </c>
    </row>
    <row r="60" spans="1:8" s="51" customFormat="1" ht="12.75" hidden="1">
      <c r="A60" s="23"/>
      <c r="B60" s="52" t="s">
        <v>171</v>
      </c>
      <c r="C60" s="50" t="s">
        <v>27</v>
      </c>
      <c r="D60" s="30"/>
      <c r="E60" s="18"/>
      <c r="F60" s="55"/>
      <c r="G60" s="30"/>
      <c r="H60" s="57">
        <f t="shared" si="1"/>
        <v>0</v>
      </c>
    </row>
    <row r="61" spans="1:8" s="51" customFormat="1" ht="12.75">
      <c r="A61" s="23"/>
      <c r="B61" s="52" t="s">
        <v>64</v>
      </c>
      <c r="C61" s="50" t="s">
        <v>57</v>
      </c>
      <c r="D61" s="30"/>
      <c r="E61" s="18">
        <f>(E58+E59+E60)*30</f>
        <v>30</v>
      </c>
      <c r="F61" s="55"/>
      <c r="G61" s="30"/>
      <c r="H61" s="57">
        <f t="shared" si="1"/>
        <v>0</v>
      </c>
    </row>
    <row r="62" spans="1:8" s="51" customFormat="1" ht="12.75" hidden="1">
      <c r="A62" s="23"/>
      <c r="B62" s="52" t="s">
        <v>66</v>
      </c>
      <c r="C62" s="50" t="s">
        <v>28</v>
      </c>
      <c r="D62" s="30"/>
      <c r="E62" s="18"/>
      <c r="F62" s="55"/>
      <c r="G62" s="30"/>
      <c r="H62" s="57">
        <f t="shared" si="1"/>
        <v>0</v>
      </c>
    </row>
    <row r="63" spans="1:8" s="51" customFormat="1" ht="12.75">
      <c r="A63" s="23"/>
      <c r="B63" s="52" t="s">
        <v>67</v>
      </c>
      <c r="C63" s="50" t="s">
        <v>28</v>
      </c>
      <c r="D63" s="30"/>
      <c r="E63" s="18">
        <f>(E58+E59)</f>
        <v>1</v>
      </c>
      <c r="F63" s="55"/>
      <c r="G63" s="30"/>
      <c r="H63" s="57">
        <f t="shared" si="1"/>
        <v>0</v>
      </c>
    </row>
    <row r="64" spans="1:8" s="51" customFormat="1" ht="12.75">
      <c r="A64" s="23"/>
      <c r="B64" s="52"/>
      <c r="C64" s="50"/>
      <c r="D64" s="30"/>
      <c r="E64" s="18"/>
      <c r="F64" s="55"/>
      <c r="G64" s="30"/>
      <c r="H64" s="57">
        <f t="shared" si="1"/>
        <v>0</v>
      </c>
    </row>
    <row r="65" spans="1:8" s="28" customFormat="1" ht="12.75">
      <c r="A65" s="186" t="s">
        <v>199</v>
      </c>
      <c r="B65" s="187"/>
      <c r="C65" s="188"/>
      <c r="D65" s="30"/>
      <c r="E65" s="189"/>
      <c r="F65" s="191"/>
      <c r="G65" s="30"/>
      <c r="H65" s="61"/>
    </row>
    <row r="66" spans="1:8" s="28" customFormat="1" ht="12.75">
      <c r="A66" s="33"/>
      <c r="B66" s="32"/>
      <c r="C66" s="33"/>
      <c r="D66" s="34"/>
      <c r="E66" s="62"/>
      <c r="F66" s="69"/>
      <c r="G66" s="63"/>
      <c r="H66" s="44"/>
    </row>
    <row r="67" spans="1:8" s="28" customFormat="1" ht="12.75">
      <c r="A67" s="14" t="s">
        <v>1</v>
      </c>
      <c r="B67" s="180" t="str">
        <f>"Total HT BASE du lot "&amp;$B$5</f>
        <v>Total HT BASE du lot CFO-CFA</v>
      </c>
      <c r="C67" s="181"/>
      <c r="D67" s="181"/>
      <c r="E67" s="181"/>
      <c r="F67" s="182"/>
      <c r="G67" s="64"/>
      <c r="H67" s="65">
        <f>H13+H18+H48</f>
        <v>0</v>
      </c>
    </row>
    <row r="68" spans="1:8" s="28" customFormat="1" ht="12.75">
      <c r="A68" s="14" t="s">
        <v>1</v>
      </c>
      <c r="B68" s="180" t="str">
        <f>"Total TVA BASE du lot "&amp;$B$5</f>
        <v>Total TVA BASE du lot CFO-CFA</v>
      </c>
      <c r="C68" s="181"/>
      <c r="D68" s="181"/>
      <c r="E68" s="181"/>
      <c r="F68" s="182"/>
      <c r="G68" s="64"/>
      <c r="H68" s="65">
        <f>H67*0.2</f>
        <v>0</v>
      </c>
    </row>
    <row r="69" spans="1:8" s="28" customFormat="1" ht="12.75">
      <c r="A69" s="14" t="s">
        <v>1</v>
      </c>
      <c r="B69" s="180" t="str">
        <f>"Total TTC BASE du lot "&amp;$B$5</f>
        <v>Total TTC BASE du lot CFO-CFA</v>
      </c>
      <c r="C69" s="181"/>
      <c r="D69" s="181"/>
      <c r="E69" s="181"/>
      <c r="F69" s="182"/>
      <c r="G69" s="35"/>
      <c r="H69" s="65">
        <f>H68+H67</f>
        <v>0</v>
      </c>
    </row>
    <row r="70" spans="1:8" s="28" customFormat="1" ht="12.75">
      <c r="A70" s="51"/>
      <c r="F70" s="36"/>
    </row>
    <row r="71" spans="1:8" s="28" customFormat="1" ht="12.75">
      <c r="A71" s="51"/>
      <c r="F71" s="36"/>
    </row>
    <row r="72" spans="1:8" s="28" customFormat="1" ht="12.75">
      <c r="A72" s="51"/>
      <c r="F72" s="36"/>
    </row>
    <row r="73" spans="1:8" s="28" customFormat="1" ht="12.75">
      <c r="A73" s="51"/>
      <c r="F73" s="36"/>
    </row>
    <row r="74" spans="1:8" s="28" customFormat="1" ht="12.75">
      <c r="A74" s="51"/>
      <c r="F74" s="36"/>
    </row>
    <row r="75" spans="1:8" s="28" customFormat="1" ht="12.75">
      <c r="A75" s="51"/>
      <c r="F75" s="36"/>
    </row>
    <row r="76" spans="1:8" s="28" customFormat="1" ht="12.75">
      <c r="A76" s="51"/>
      <c r="F76" s="36"/>
    </row>
    <row r="77" spans="1:8" s="28" customFormat="1" ht="12.75">
      <c r="A77" s="51"/>
      <c r="F77" s="36"/>
    </row>
    <row r="78" spans="1:8" s="28" customFormat="1" ht="12.75">
      <c r="A78" s="51"/>
      <c r="F78" s="36"/>
    </row>
    <row r="79" spans="1:8" s="28" customFormat="1" ht="12.75">
      <c r="A79" s="51"/>
      <c r="F79" s="36"/>
    </row>
    <row r="80" spans="1:8" s="28" customFormat="1" ht="12.75">
      <c r="A80" s="51"/>
      <c r="F80" s="36"/>
    </row>
    <row r="81" spans="1:6" s="28" customFormat="1" ht="12.75">
      <c r="A81" s="51"/>
      <c r="F81" s="36"/>
    </row>
    <row r="82" spans="1:6" s="28" customFormat="1" ht="12.75">
      <c r="A82" s="51"/>
      <c r="F82" s="36"/>
    </row>
    <row r="83" spans="1:6" s="28" customFormat="1" ht="12.75">
      <c r="A83" s="51"/>
      <c r="F83" s="36"/>
    </row>
    <row r="84" spans="1:6" s="28" customFormat="1" ht="12.75">
      <c r="A84" s="51"/>
      <c r="F84" s="36"/>
    </row>
    <row r="85" spans="1:6" s="28" customFormat="1" ht="12.75">
      <c r="A85" s="51"/>
      <c r="F85" s="36"/>
    </row>
    <row r="86" spans="1:6" s="28" customFormat="1" ht="12.75">
      <c r="A86" s="51"/>
      <c r="F86" s="36"/>
    </row>
    <row r="87" spans="1:6" s="28" customFormat="1" ht="12.75">
      <c r="A87" s="51"/>
      <c r="F87" s="36"/>
    </row>
    <row r="88" spans="1:6" s="28" customFormat="1" ht="12.75">
      <c r="A88" s="51"/>
      <c r="F88" s="36"/>
    </row>
    <row r="89" spans="1:6" s="28" customFormat="1" ht="12.75">
      <c r="A89" s="51"/>
      <c r="F89" s="36"/>
    </row>
    <row r="90" spans="1:6" s="28" customFormat="1" ht="12.75">
      <c r="A90" s="51"/>
      <c r="F90" s="36"/>
    </row>
    <row r="91" spans="1:6" s="28" customFormat="1" ht="12.75">
      <c r="A91" s="51"/>
      <c r="F91" s="36"/>
    </row>
    <row r="92" spans="1:6" s="28" customFormat="1" ht="12.75">
      <c r="A92" s="51"/>
      <c r="F92" s="36"/>
    </row>
    <row r="93" spans="1:6" s="28" customFormat="1" ht="12.75">
      <c r="A93" s="51"/>
      <c r="F93" s="36"/>
    </row>
    <row r="94" spans="1:6" s="28" customFormat="1" ht="12.75">
      <c r="A94" s="51"/>
      <c r="F94" s="36"/>
    </row>
    <row r="95" spans="1:6" s="28" customFormat="1" ht="12.75">
      <c r="A95" s="51"/>
      <c r="F95" s="36"/>
    </row>
    <row r="96" spans="1:6" s="28" customFormat="1" ht="12.75">
      <c r="A96" s="51"/>
      <c r="F96" s="36"/>
    </row>
    <row r="97" spans="1:6" s="28" customFormat="1" ht="12.75">
      <c r="A97" s="51"/>
      <c r="F97" s="36"/>
    </row>
    <row r="98" spans="1:6" s="28" customFormat="1" ht="12.75">
      <c r="A98" s="51"/>
      <c r="F98" s="36"/>
    </row>
    <row r="99" spans="1:6" s="28" customFormat="1" ht="12.75">
      <c r="A99" s="51"/>
      <c r="F99" s="36"/>
    </row>
    <row r="100" spans="1:6" s="28" customFormat="1" ht="12.75">
      <c r="A100" s="51"/>
      <c r="F100" s="36"/>
    </row>
    <row r="101" spans="1:6" s="28" customFormat="1" ht="12.75">
      <c r="A101" s="51"/>
      <c r="F101" s="36"/>
    </row>
    <row r="102" spans="1:6" s="28" customFormat="1" ht="12.75">
      <c r="A102" s="51"/>
      <c r="F102" s="36"/>
    </row>
    <row r="103" spans="1:6" s="28" customFormat="1" ht="12.75">
      <c r="A103" s="51"/>
      <c r="F103" s="36"/>
    </row>
    <row r="104" spans="1:6" s="28" customFormat="1" ht="12.75">
      <c r="A104" s="51"/>
      <c r="F104" s="36"/>
    </row>
    <row r="105" spans="1:6" s="28" customFormat="1" ht="12.75">
      <c r="A105" s="51"/>
      <c r="F105" s="36"/>
    </row>
    <row r="106" spans="1:6" s="28" customFormat="1" ht="12.75">
      <c r="A106" s="51"/>
      <c r="F106" s="36"/>
    </row>
    <row r="107" spans="1:6" s="28" customFormat="1" ht="12.75">
      <c r="A107" s="51"/>
      <c r="F107" s="36"/>
    </row>
    <row r="108" spans="1:6" s="28" customFormat="1" ht="12.75">
      <c r="A108" s="51"/>
      <c r="F108" s="36"/>
    </row>
    <row r="109" spans="1:6" s="28" customFormat="1" ht="12.75">
      <c r="A109" s="51"/>
      <c r="F109" s="36"/>
    </row>
    <row r="110" spans="1:6" s="28" customFormat="1" ht="12.75">
      <c r="A110" s="51"/>
      <c r="F110" s="36"/>
    </row>
    <row r="111" spans="1:6" s="28" customFormat="1" ht="12.75">
      <c r="A111" s="51"/>
      <c r="F111" s="36"/>
    </row>
    <row r="112" spans="1:6" s="28" customFormat="1" ht="12.75">
      <c r="A112" s="51"/>
      <c r="F112" s="36"/>
    </row>
    <row r="113" spans="1:6" s="28" customFormat="1" ht="12.75">
      <c r="A113" s="51"/>
      <c r="F113" s="36"/>
    </row>
    <row r="114" spans="1:6" s="28" customFormat="1" ht="12.75">
      <c r="A114" s="51"/>
      <c r="F114" s="36"/>
    </row>
    <row r="115" spans="1:6" s="28" customFormat="1" ht="12.75">
      <c r="A115" s="51"/>
      <c r="F115" s="36"/>
    </row>
    <row r="116" spans="1:6" s="28" customFormat="1" ht="12.75">
      <c r="A116" s="51"/>
      <c r="F116" s="36"/>
    </row>
    <row r="117" spans="1:6" s="28" customFormat="1" ht="12.75">
      <c r="A117" s="51"/>
      <c r="F117" s="36"/>
    </row>
    <row r="118" spans="1:6" s="28" customFormat="1" ht="12.75">
      <c r="A118" s="51"/>
      <c r="F118" s="36"/>
    </row>
    <row r="119" spans="1:6" s="28" customFormat="1" ht="12.75">
      <c r="A119" s="51"/>
      <c r="F119" s="36"/>
    </row>
    <row r="120" spans="1:6" s="28" customFormat="1" ht="12.75">
      <c r="A120" s="51"/>
      <c r="F120" s="36"/>
    </row>
    <row r="121" spans="1:6" s="28" customFormat="1" ht="12.75">
      <c r="A121" s="51"/>
      <c r="F121" s="36"/>
    </row>
    <row r="122" spans="1:6" s="28" customFormat="1" ht="12.75">
      <c r="A122" s="51"/>
      <c r="F122" s="36"/>
    </row>
    <row r="123" spans="1:6" s="28" customFormat="1" ht="12.75">
      <c r="A123" s="51"/>
      <c r="F123" s="36"/>
    </row>
    <row r="124" spans="1:6" s="28" customFormat="1" ht="12.75">
      <c r="A124" s="51"/>
      <c r="F124" s="36"/>
    </row>
    <row r="125" spans="1:6" s="28" customFormat="1" ht="12.75">
      <c r="A125" s="51"/>
      <c r="F125" s="36"/>
    </row>
    <row r="126" spans="1:6" s="28" customFormat="1" ht="12.75">
      <c r="A126" s="51"/>
      <c r="F126" s="36"/>
    </row>
    <row r="127" spans="1:6" s="28" customFormat="1" ht="12.75">
      <c r="A127" s="51"/>
      <c r="F127" s="36"/>
    </row>
    <row r="128" spans="1:6" s="28" customFormat="1" ht="12.75">
      <c r="A128" s="51"/>
      <c r="F128" s="36"/>
    </row>
    <row r="129" spans="1:6" s="28" customFormat="1" ht="12.75">
      <c r="A129" s="51"/>
      <c r="F129" s="36"/>
    </row>
    <row r="130" spans="1:6" s="28" customFormat="1" ht="12.75">
      <c r="A130" s="51"/>
      <c r="F130" s="36"/>
    </row>
    <row r="131" spans="1:6" s="28" customFormat="1" ht="12.75">
      <c r="A131" s="51"/>
      <c r="F131" s="36"/>
    </row>
    <row r="132" spans="1:6" s="28" customFormat="1" ht="12.75">
      <c r="A132" s="51"/>
      <c r="F132" s="36"/>
    </row>
    <row r="133" spans="1:6" s="28" customFormat="1" ht="12.75">
      <c r="A133" s="51"/>
      <c r="F133" s="36"/>
    </row>
    <row r="134" spans="1:6" s="28" customFormat="1" ht="12.75">
      <c r="A134" s="51"/>
      <c r="F134" s="36"/>
    </row>
    <row r="135" spans="1:6" s="28" customFormat="1" ht="12.75">
      <c r="A135" s="51"/>
      <c r="F135" s="36"/>
    </row>
    <row r="136" spans="1:6" s="28" customFormat="1" ht="12.75">
      <c r="A136" s="51"/>
      <c r="F136" s="36"/>
    </row>
    <row r="137" spans="1:6" s="28" customFormat="1" ht="12.75">
      <c r="A137" s="51"/>
      <c r="F137" s="36"/>
    </row>
    <row r="138" spans="1:6" s="28" customFormat="1" ht="12.75">
      <c r="A138" s="51"/>
      <c r="F138" s="36"/>
    </row>
    <row r="139" spans="1:6" s="28" customFormat="1" ht="12.75">
      <c r="A139" s="51"/>
      <c r="F139" s="36"/>
    </row>
    <row r="140" spans="1:6" s="28" customFormat="1" ht="12.75">
      <c r="A140" s="51"/>
      <c r="F140" s="36"/>
    </row>
    <row r="141" spans="1:6" s="28" customFormat="1" ht="12.75">
      <c r="A141" s="51"/>
      <c r="F141" s="36"/>
    </row>
    <row r="142" spans="1:6" s="28" customFormat="1" ht="12.75">
      <c r="A142" s="51"/>
      <c r="F142" s="36"/>
    </row>
    <row r="143" spans="1:6" s="28" customFormat="1" ht="12.75">
      <c r="A143" s="51"/>
      <c r="F143" s="36"/>
    </row>
    <row r="144" spans="1:6" s="28" customFormat="1" ht="12.75">
      <c r="A144" s="51"/>
      <c r="F144" s="36"/>
    </row>
    <row r="145" spans="1:6" s="28" customFormat="1" ht="12.75">
      <c r="A145" s="51"/>
      <c r="F145" s="36"/>
    </row>
    <row r="146" spans="1:6" s="28" customFormat="1" ht="12.75">
      <c r="A146" s="51"/>
      <c r="F146" s="36"/>
    </row>
    <row r="147" spans="1:6" s="28" customFormat="1" ht="12.75">
      <c r="A147" s="51"/>
      <c r="F147" s="36"/>
    </row>
    <row r="148" spans="1:6" s="28" customFormat="1" ht="12.75">
      <c r="A148" s="51"/>
      <c r="F148" s="36"/>
    </row>
    <row r="149" spans="1:6" s="28" customFormat="1" ht="12.75">
      <c r="A149" s="51"/>
      <c r="F149" s="36"/>
    </row>
    <row r="150" spans="1:6" s="28" customFormat="1" ht="12.75">
      <c r="A150" s="51"/>
      <c r="F150" s="36"/>
    </row>
    <row r="151" spans="1:6" s="28" customFormat="1" ht="12.75">
      <c r="A151" s="51"/>
      <c r="F151" s="36"/>
    </row>
    <row r="152" spans="1:6" s="28" customFormat="1" ht="12.75">
      <c r="A152" s="51"/>
      <c r="F152" s="36"/>
    </row>
    <row r="153" spans="1:6" s="28" customFormat="1" ht="12.75">
      <c r="A153" s="51"/>
      <c r="F153" s="36"/>
    </row>
    <row r="154" spans="1:6" s="28" customFormat="1" ht="12.75">
      <c r="A154" s="51"/>
      <c r="F154" s="36"/>
    </row>
    <row r="155" spans="1:6" s="28" customFormat="1" ht="12.75">
      <c r="A155" s="51"/>
      <c r="F155" s="36"/>
    </row>
    <row r="156" spans="1:6" s="28" customFormat="1" ht="12.75">
      <c r="A156" s="51"/>
      <c r="F156" s="36"/>
    </row>
    <row r="157" spans="1:6" s="28" customFormat="1" ht="12.75">
      <c r="A157" s="51"/>
      <c r="F157" s="36"/>
    </row>
    <row r="158" spans="1:6" s="28" customFormat="1" ht="12.75">
      <c r="A158" s="51"/>
      <c r="F158" s="36"/>
    </row>
    <row r="159" spans="1:6" s="28" customFormat="1" ht="12.75">
      <c r="A159" s="51"/>
      <c r="F159" s="36"/>
    </row>
    <row r="160" spans="1:6" s="28" customFormat="1" ht="12.75">
      <c r="A160" s="51"/>
      <c r="F160" s="36"/>
    </row>
    <row r="161" spans="1:6" s="28" customFormat="1" ht="12.75">
      <c r="A161" s="51"/>
      <c r="F161" s="36"/>
    </row>
    <row r="162" spans="1:6" s="28" customFormat="1" ht="12.75">
      <c r="A162" s="51"/>
      <c r="F162" s="36"/>
    </row>
    <row r="163" spans="1:6" s="28" customFormat="1" ht="12.75">
      <c r="A163" s="51"/>
      <c r="F163" s="36"/>
    </row>
    <row r="164" spans="1:6" s="28" customFormat="1" ht="12.75">
      <c r="A164" s="51"/>
      <c r="F164" s="36"/>
    </row>
    <row r="165" spans="1:6" s="28" customFormat="1" ht="12.75">
      <c r="A165" s="51"/>
      <c r="F165" s="36"/>
    </row>
    <row r="166" spans="1:6" s="28" customFormat="1" ht="12.75">
      <c r="A166" s="51"/>
      <c r="F166" s="36"/>
    </row>
    <row r="167" spans="1:6" s="28" customFormat="1" ht="12.75">
      <c r="A167" s="51"/>
      <c r="F167" s="36"/>
    </row>
    <row r="168" spans="1:6" s="28" customFormat="1" ht="12.75">
      <c r="A168" s="51"/>
      <c r="F168" s="36"/>
    </row>
    <row r="169" spans="1:6" s="28" customFormat="1" ht="12.75">
      <c r="A169" s="51"/>
      <c r="F169" s="36"/>
    </row>
    <row r="170" spans="1:6" s="28" customFormat="1" ht="12.75">
      <c r="A170" s="51"/>
      <c r="F170" s="36"/>
    </row>
    <row r="171" spans="1:6" s="28" customFormat="1" ht="12.75">
      <c r="A171" s="51"/>
      <c r="F171" s="36"/>
    </row>
    <row r="172" spans="1:6" s="28" customFormat="1" ht="12.75">
      <c r="A172" s="51"/>
      <c r="F172" s="36"/>
    </row>
    <row r="173" spans="1:6" s="28" customFormat="1" ht="12.75">
      <c r="A173" s="51"/>
      <c r="F173" s="36"/>
    </row>
    <row r="174" spans="1:6" s="28" customFormat="1" ht="12.75">
      <c r="A174" s="51"/>
      <c r="F174" s="36"/>
    </row>
    <row r="175" spans="1:6" s="28" customFormat="1" ht="12.75">
      <c r="A175" s="51"/>
      <c r="F175" s="36"/>
    </row>
    <row r="176" spans="1:6" s="28" customFormat="1" ht="12.75">
      <c r="A176" s="51"/>
      <c r="F176" s="36"/>
    </row>
    <row r="177" spans="1:6" s="28" customFormat="1" ht="12.75">
      <c r="A177" s="51"/>
      <c r="F177" s="36"/>
    </row>
    <row r="178" spans="1:6" s="28" customFormat="1" ht="12.75">
      <c r="A178" s="51"/>
      <c r="F178" s="36"/>
    </row>
    <row r="179" spans="1:6" s="28" customFormat="1" ht="12.75">
      <c r="A179" s="51"/>
      <c r="F179" s="36"/>
    </row>
    <row r="180" spans="1:6" s="28" customFormat="1" ht="12.75">
      <c r="A180" s="51"/>
      <c r="F180" s="36"/>
    </row>
    <row r="181" spans="1:6" s="28" customFormat="1" ht="12.75">
      <c r="A181" s="51"/>
      <c r="F181" s="36"/>
    </row>
    <row r="182" spans="1:6" s="28" customFormat="1" ht="12.75">
      <c r="A182" s="51"/>
      <c r="F182" s="36"/>
    </row>
    <row r="183" spans="1:6" s="28" customFormat="1" ht="12.75">
      <c r="A183" s="51"/>
      <c r="F183" s="36"/>
    </row>
    <row r="184" spans="1:6" s="28" customFormat="1" ht="12.75">
      <c r="A184" s="51"/>
      <c r="F184" s="36"/>
    </row>
    <row r="185" spans="1:6" s="28" customFormat="1" ht="12.75">
      <c r="A185" s="51"/>
      <c r="F185" s="36"/>
    </row>
    <row r="186" spans="1:6" s="28" customFormat="1" ht="12.75">
      <c r="A186" s="51"/>
      <c r="F186" s="36"/>
    </row>
    <row r="187" spans="1:6" s="28" customFormat="1" ht="12.75">
      <c r="A187" s="51"/>
      <c r="F187" s="36"/>
    </row>
    <row r="188" spans="1:6" s="28" customFormat="1" ht="12.75">
      <c r="A188" s="51"/>
      <c r="F188" s="36"/>
    </row>
    <row r="189" spans="1:6" s="28" customFormat="1" ht="12.75">
      <c r="A189" s="51"/>
      <c r="F189" s="36"/>
    </row>
    <row r="190" spans="1:6" s="28" customFormat="1" ht="12.75">
      <c r="A190" s="51"/>
      <c r="F190" s="36"/>
    </row>
    <row r="191" spans="1:6" s="28" customFormat="1" ht="12.75">
      <c r="A191" s="51"/>
      <c r="F191" s="36"/>
    </row>
    <row r="192" spans="1:6" s="28" customFormat="1" ht="12.75">
      <c r="A192" s="51"/>
      <c r="F192" s="36"/>
    </row>
    <row r="193" spans="1:6" s="28" customFormat="1" ht="12.75">
      <c r="A193" s="51"/>
      <c r="F193" s="36"/>
    </row>
    <row r="194" spans="1:6" s="28" customFormat="1" ht="12.75">
      <c r="A194" s="51"/>
      <c r="F194" s="36"/>
    </row>
    <row r="195" spans="1:6" s="28" customFormat="1" ht="12.75">
      <c r="A195" s="51"/>
      <c r="F195" s="36"/>
    </row>
    <row r="196" spans="1:6" s="28" customFormat="1" ht="12.75">
      <c r="A196" s="51"/>
      <c r="F196" s="36"/>
    </row>
    <row r="197" spans="1:6" s="28" customFormat="1" ht="12.75">
      <c r="A197" s="51"/>
      <c r="F197" s="36"/>
    </row>
    <row r="198" spans="1:6" s="28" customFormat="1" ht="12.75">
      <c r="A198" s="51"/>
      <c r="F198" s="36"/>
    </row>
    <row r="199" spans="1:6" s="28" customFormat="1" ht="12.75">
      <c r="A199" s="51"/>
      <c r="F199" s="36"/>
    </row>
    <row r="200" spans="1:6" s="28" customFormat="1" ht="12.75">
      <c r="A200" s="51"/>
      <c r="F200" s="36"/>
    </row>
    <row r="201" spans="1:6" s="28" customFormat="1" ht="12.75">
      <c r="A201" s="51"/>
      <c r="F201" s="36"/>
    </row>
    <row r="202" spans="1:6" s="28" customFormat="1" ht="12.75">
      <c r="A202" s="51"/>
      <c r="F202" s="36"/>
    </row>
    <row r="203" spans="1:6" s="28" customFormat="1" ht="12.75">
      <c r="A203" s="51"/>
      <c r="F203" s="36"/>
    </row>
    <row r="204" spans="1:6" s="28" customFormat="1" ht="12.75">
      <c r="A204" s="51"/>
      <c r="F204" s="36"/>
    </row>
    <row r="205" spans="1:6" s="28" customFormat="1" ht="12.75">
      <c r="A205" s="51"/>
      <c r="F205" s="36"/>
    </row>
    <row r="206" spans="1:6" s="28" customFormat="1" ht="12.75">
      <c r="A206" s="51"/>
      <c r="F206" s="36"/>
    </row>
    <row r="207" spans="1:6" s="28" customFormat="1" ht="12.75">
      <c r="A207" s="51"/>
      <c r="F207" s="36"/>
    </row>
    <row r="208" spans="1:6" s="28" customFormat="1" ht="12.75">
      <c r="A208" s="51"/>
      <c r="F208" s="36"/>
    </row>
    <row r="209" spans="1:6" s="28" customFormat="1" ht="12.75">
      <c r="A209" s="51"/>
      <c r="F209" s="36"/>
    </row>
    <row r="210" spans="1:6" s="28" customFormat="1" ht="12.75">
      <c r="A210" s="51"/>
      <c r="F210" s="36"/>
    </row>
    <row r="211" spans="1:6" s="28" customFormat="1" ht="12.75">
      <c r="A211" s="51"/>
      <c r="F211" s="36"/>
    </row>
    <row r="212" spans="1:6" s="28" customFormat="1" ht="12.75">
      <c r="A212" s="51"/>
      <c r="F212" s="36"/>
    </row>
    <row r="213" spans="1:6" s="28" customFormat="1" ht="12.75">
      <c r="A213" s="51"/>
      <c r="F213" s="36"/>
    </row>
    <row r="214" spans="1:6" s="28" customFormat="1" ht="12.75">
      <c r="A214" s="51"/>
      <c r="F214" s="36"/>
    </row>
    <row r="215" spans="1:6" s="28" customFormat="1" ht="12.75">
      <c r="A215" s="51"/>
      <c r="F215" s="36"/>
    </row>
    <row r="216" spans="1:6" s="28" customFormat="1" ht="12.75">
      <c r="A216" s="51"/>
      <c r="F216" s="36"/>
    </row>
    <row r="217" spans="1:6" s="28" customFormat="1" ht="12.75">
      <c r="A217" s="51"/>
      <c r="F217" s="36"/>
    </row>
    <row r="218" spans="1:6" s="28" customFormat="1" ht="12.75">
      <c r="A218" s="51"/>
      <c r="F218" s="36"/>
    </row>
    <row r="219" spans="1:6" s="28" customFormat="1" ht="12.75">
      <c r="A219" s="51"/>
      <c r="F219" s="36"/>
    </row>
    <row r="220" spans="1:6" s="28" customFormat="1" ht="12.75">
      <c r="A220" s="51"/>
      <c r="F220" s="36"/>
    </row>
    <row r="221" spans="1:6" s="28" customFormat="1" ht="12.75">
      <c r="A221" s="51"/>
      <c r="F221" s="36"/>
    </row>
    <row r="222" spans="1:6" s="28" customFormat="1" ht="12.75">
      <c r="A222" s="51"/>
      <c r="F222" s="36"/>
    </row>
    <row r="223" spans="1:6" s="28" customFormat="1" ht="12.75">
      <c r="A223" s="51"/>
      <c r="F223" s="36"/>
    </row>
    <row r="224" spans="1:6" s="28" customFormat="1" ht="12.75">
      <c r="A224" s="51"/>
      <c r="F224" s="36"/>
    </row>
    <row r="225" spans="1:6" s="28" customFormat="1" ht="12.75">
      <c r="A225" s="51"/>
      <c r="F225" s="36"/>
    </row>
    <row r="226" spans="1:6" s="28" customFormat="1" ht="12.75">
      <c r="A226" s="51"/>
      <c r="F226" s="36"/>
    </row>
    <row r="227" spans="1:6" s="28" customFormat="1" ht="12.75">
      <c r="A227" s="51"/>
      <c r="F227" s="36"/>
    </row>
    <row r="228" spans="1:6" s="28" customFormat="1" ht="12.75">
      <c r="A228" s="51"/>
      <c r="F228" s="36"/>
    </row>
    <row r="229" spans="1:6" s="28" customFormat="1" ht="12.75">
      <c r="A229" s="51"/>
      <c r="F229" s="36"/>
    </row>
    <row r="230" spans="1:6" s="28" customFormat="1" ht="12.75">
      <c r="A230" s="51"/>
      <c r="F230" s="36"/>
    </row>
    <row r="231" spans="1:6" s="28" customFormat="1" ht="12.75">
      <c r="A231" s="51"/>
      <c r="F231" s="36"/>
    </row>
    <row r="232" spans="1:6" s="28" customFormat="1" ht="12.75">
      <c r="A232" s="51"/>
      <c r="F232" s="36"/>
    </row>
    <row r="233" spans="1:6" s="28" customFormat="1" ht="12.75">
      <c r="A233" s="51"/>
      <c r="F233" s="36"/>
    </row>
    <row r="234" spans="1:6" s="28" customFormat="1" ht="12.75">
      <c r="A234" s="51"/>
      <c r="F234" s="36"/>
    </row>
    <row r="235" spans="1:6" s="28" customFormat="1" ht="12.75">
      <c r="A235" s="51"/>
      <c r="F235" s="36"/>
    </row>
    <row r="236" spans="1:6" s="28" customFormat="1" ht="12.75">
      <c r="A236" s="51"/>
      <c r="F236" s="36"/>
    </row>
    <row r="237" spans="1:6" s="28" customFormat="1" ht="12.75">
      <c r="A237" s="51"/>
      <c r="F237" s="36"/>
    </row>
    <row r="238" spans="1:6" s="28" customFormat="1" ht="12.75">
      <c r="A238" s="51"/>
      <c r="F238" s="36"/>
    </row>
    <row r="239" spans="1:6" s="28" customFormat="1" ht="12.75">
      <c r="A239" s="51"/>
      <c r="F239" s="36"/>
    </row>
    <row r="240" spans="1:6" s="28" customFormat="1" ht="12.75">
      <c r="A240" s="51"/>
      <c r="F240" s="36"/>
    </row>
    <row r="241" spans="1:6" s="28" customFormat="1" ht="12.75">
      <c r="A241" s="51"/>
      <c r="F241" s="36"/>
    </row>
    <row r="242" spans="1:6" s="28" customFormat="1" ht="12.75">
      <c r="A242" s="51"/>
      <c r="F242" s="36"/>
    </row>
    <row r="243" spans="1:6" s="28" customFormat="1" ht="12.75">
      <c r="A243" s="51"/>
      <c r="F243" s="36"/>
    </row>
    <row r="244" spans="1:6" s="28" customFormat="1" ht="12.75">
      <c r="A244" s="51"/>
      <c r="F244" s="36"/>
    </row>
    <row r="245" spans="1:6" s="28" customFormat="1" ht="12.75">
      <c r="A245" s="51"/>
      <c r="F245" s="36"/>
    </row>
    <row r="246" spans="1:6" s="28" customFormat="1" ht="12.75">
      <c r="A246" s="51"/>
      <c r="F246" s="36"/>
    </row>
    <row r="247" spans="1:6" s="28" customFormat="1" ht="12.75">
      <c r="A247" s="51"/>
      <c r="F247" s="36"/>
    </row>
    <row r="248" spans="1:6" s="28" customFormat="1" ht="12.75">
      <c r="A248" s="51"/>
      <c r="F248" s="36"/>
    </row>
    <row r="249" spans="1:6" s="28" customFormat="1" ht="12.75">
      <c r="A249" s="51"/>
      <c r="F249" s="36"/>
    </row>
    <row r="250" spans="1:6" s="28" customFormat="1" ht="12.75">
      <c r="A250" s="51"/>
      <c r="F250" s="36"/>
    </row>
    <row r="251" spans="1:6" s="28" customFormat="1" ht="12.75">
      <c r="A251" s="51"/>
      <c r="F251" s="36"/>
    </row>
    <row r="252" spans="1:6" s="28" customFormat="1" ht="12.75">
      <c r="A252" s="51"/>
      <c r="F252" s="36"/>
    </row>
    <row r="253" spans="1:6" s="28" customFormat="1" ht="12.75">
      <c r="A253" s="51"/>
      <c r="F253" s="36"/>
    </row>
    <row r="254" spans="1:6" s="28" customFormat="1" ht="12.75">
      <c r="A254" s="51"/>
      <c r="F254" s="36"/>
    </row>
    <row r="255" spans="1:6" s="28" customFormat="1" ht="12.75">
      <c r="A255" s="51"/>
      <c r="F255" s="36"/>
    </row>
    <row r="256" spans="1:6" s="28" customFormat="1" ht="12.75">
      <c r="A256" s="51"/>
      <c r="F256" s="36"/>
    </row>
    <row r="257" spans="1:6" s="28" customFormat="1" ht="12.75">
      <c r="A257" s="51"/>
      <c r="F257" s="36"/>
    </row>
    <row r="258" spans="1:6" s="28" customFormat="1" ht="12.75">
      <c r="A258" s="51"/>
      <c r="F258" s="36"/>
    </row>
    <row r="259" spans="1:6" s="28" customFormat="1" ht="12.75">
      <c r="A259" s="51"/>
      <c r="F259" s="36"/>
    </row>
    <row r="260" spans="1:6" s="28" customFormat="1" ht="12.75">
      <c r="A260" s="51"/>
      <c r="F260" s="36"/>
    </row>
    <row r="261" spans="1:6" s="28" customFormat="1" ht="12.75">
      <c r="A261" s="51"/>
      <c r="F261" s="36"/>
    </row>
    <row r="262" spans="1:6" s="28" customFormat="1" ht="12.75">
      <c r="A262" s="51"/>
      <c r="F262" s="36"/>
    </row>
    <row r="263" spans="1:6" s="28" customFormat="1" ht="12.75">
      <c r="A263" s="51"/>
      <c r="F263" s="36"/>
    </row>
    <row r="264" spans="1:6" s="28" customFormat="1" ht="12.75">
      <c r="A264" s="51"/>
      <c r="F264" s="36"/>
    </row>
    <row r="265" spans="1:6" s="28" customFormat="1" ht="12.75">
      <c r="A265" s="51"/>
      <c r="F265" s="36"/>
    </row>
    <row r="266" spans="1:6" s="28" customFormat="1" ht="12.75">
      <c r="A266" s="51"/>
      <c r="F266" s="36"/>
    </row>
    <row r="267" spans="1:6" s="28" customFormat="1" ht="12.75">
      <c r="A267" s="51"/>
      <c r="F267" s="36"/>
    </row>
    <row r="268" spans="1:6" s="28" customFormat="1" ht="12.75">
      <c r="A268" s="51"/>
      <c r="F268" s="36"/>
    </row>
    <row r="269" spans="1:6" s="28" customFormat="1" ht="12.75">
      <c r="A269" s="51"/>
      <c r="F269" s="36"/>
    </row>
    <row r="270" spans="1:6" s="28" customFormat="1" ht="12.75">
      <c r="A270" s="51"/>
      <c r="F270" s="36"/>
    </row>
    <row r="271" spans="1:6" s="28" customFormat="1" ht="12.75">
      <c r="A271" s="51"/>
      <c r="F271" s="36"/>
    </row>
    <row r="272" spans="1:6" s="28" customFormat="1" ht="12.75">
      <c r="A272" s="51"/>
      <c r="F272" s="36"/>
    </row>
    <row r="273" spans="1:6" s="28" customFormat="1" ht="12.75">
      <c r="A273" s="51"/>
      <c r="F273" s="36"/>
    </row>
    <row r="274" spans="1:6" s="28" customFormat="1" ht="12.75">
      <c r="A274" s="51"/>
      <c r="F274" s="36"/>
    </row>
    <row r="275" spans="1:6" s="28" customFormat="1" ht="12.75">
      <c r="A275" s="51"/>
      <c r="F275" s="36"/>
    </row>
    <row r="276" spans="1:6" s="28" customFormat="1" ht="12.75">
      <c r="A276" s="51"/>
      <c r="F276" s="36"/>
    </row>
    <row r="277" spans="1:6" s="28" customFormat="1" ht="12.75">
      <c r="A277" s="51"/>
      <c r="F277" s="36"/>
    </row>
    <row r="278" spans="1:6" s="28" customFormat="1" ht="12.75">
      <c r="A278" s="51"/>
      <c r="F278" s="36"/>
    </row>
    <row r="279" spans="1:6" s="28" customFormat="1" ht="12.75">
      <c r="A279" s="51"/>
      <c r="F279" s="36"/>
    </row>
    <row r="280" spans="1:6" s="28" customFormat="1" ht="12.75">
      <c r="A280" s="51"/>
      <c r="F280" s="36"/>
    </row>
    <row r="281" spans="1:6" s="28" customFormat="1" ht="12.75">
      <c r="A281" s="51"/>
      <c r="F281" s="36"/>
    </row>
    <row r="282" spans="1:6" s="28" customFormat="1" ht="12.75">
      <c r="A282" s="51"/>
      <c r="F282" s="36"/>
    </row>
    <row r="283" spans="1:6" s="28" customFormat="1" ht="12.75">
      <c r="A283" s="51"/>
      <c r="F283" s="36"/>
    </row>
    <row r="284" spans="1:6" s="28" customFormat="1" ht="12.75">
      <c r="A284" s="51"/>
      <c r="F284" s="36"/>
    </row>
    <row r="285" spans="1:6" s="28" customFormat="1" ht="12.75">
      <c r="A285" s="51"/>
      <c r="F285" s="36"/>
    </row>
    <row r="286" spans="1:6" s="28" customFormat="1" ht="12.75">
      <c r="A286" s="51"/>
      <c r="F286" s="36"/>
    </row>
    <row r="287" spans="1:6" s="28" customFormat="1" ht="12.75">
      <c r="A287" s="51"/>
      <c r="F287" s="36"/>
    </row>
    <row r="288" spans="1:6" s="28" customFormat="1" ht="12.75">
      <c r="A288" s="51"/>
      <c r="F288" s="36"/>
    </row>
    <row r="289" spans="1:6" s="28" customFormat="1" ht="12.75">
      <c r="A289" s="51"/>
      <c r="F289" s="36"/>
    </row>
    <row r="290" spans="1:6" s="28" customFormat="1" ht="12.75">
      <c r="A290" s="51"/>
      <c r="F290" s="36"/>
    </row>
    <row r="291" spans="1:6" s="28" customFormat="1" ht="12.75">
      <c r="A291" s="51"/>
      <c r="F291" s="36"/>
    </row>
    <row r="292" spans="1:6" s="28" customFormat="1" ht="12.75">
      <c r="A292" s="51"/>
      <c r="F292" s="36"/>
    </row>
    <row r="293" spans="1:6" s="28" customFormat="1" ht="12.75">
      <c r="A293" s="51"/>
      <c r="F293" s="36"/>
    </row>
    <row r="294" spans="1:6" s="28" customFormat="1" ht="12.75">
      <c r="A294" s="51"/>
      <c r="F294" s="36"/>
    </row>
    <row r="295" spans="1:6" s="28" customFormat="1" ht="12.75">
      <c r="A295" s="51"/>
      <c r="F295" s="36"/>
    </row>
    <row r="296" spans="1:6" s="28" customFormat="1" ht="12.75">
      <c r="A296" s="51"/>
      <c r="F296" s="36"/>
    </row>
    <row r="297" spans="1:6" s="28" customFormat="1" ht="12.75">
      <c r="A297" s="51"/>
      <c r="F297" s="36"/>
    </row>
    <row r="298" spans="1:6" s="28" customFormat="1" ht="12.75">
      <c r="A298" s="51"/>
      <c r="F298" s="36"/>
    </row>
    <row r="299" spans="1:6" s="28" customFormat="1" ht="12.75">
      <c r="A299" s="51"/>
      <c r="F299" s="36"/>
    </row>
    <row r="300" spans="1:6" s="28" customFormat="1" ht="12.75">
      <c r="A300" s="51"/>
      <c r="F300" s="36"/>
    </row>
    <row r="301" spans="1:6" s="28" customFormat="1" ht="12.75">
      <c r="A301" s="51"/>
      <c r="F301" s="36"/>
    </row>
    <row r="302" spans="1:6" s="28" customFormat="1" ht="12.75">
      <c r="A302" s="51"/>
      <c r="F302" s="36"/>
    </row>
    <row r="303" spans="1:6" s="28" customFormat="1" ht="12.75">
      <c r="A303" s="51"/>
      <c r="F303" s="36"/>
    </row>
    <row r="304" spans="1:6" s="28" customFormat="1" ht="12.75">
      <c r="A304" s="51"/>
      <c r="F304" s="36"/>
    </row>
    <row r="305" spans="1:6" s="28" customFormat="1" ht="12.75">
      <c r="A305" s="51"/>
      <c r="F305" s="36"/>
    </row>
    <row r="306" spans="1:6" s="28" customFormat="1" ht="12.75">
      <c r="A306" s="51"/>
      <c r="F306" s="36"/>
    </row>
    <row r="307" spans="1:6" s="28" customFormat="1" ht="12.75">
      <c r="A307" s="51"/>
      <c r="F307" s="36"/>
    </row>
    <row r="308" spans="1:6" s="28" customFormat="1" ht="12.75">
      <c r="A308" s="51"/>
      <c r="F308" s="36"/>
    </row>
    <row r="309" spans="1:6" s="28" customFormat="1" ht="12.75">
      <c r="A309" s="51"/>
      <c r="F309" s="36"/>
    </row>
    <row r="310" spans="1:6" s="28" customFormat="1" ht="12.75">
      <c r="A310" s="51"/>
      <c r="F310" s="36"/>
    </row>
    <row r="311" spans="1:6" s="28" customFormat="1" ht="12.75">
      <c r="A311" s="51"/>
      <c r="F311" s="36"/>
    </row>
    <row r="312" spans="1:6" s="28" customFormat="1" ht="12.75">
      <c r="A312" s="51"/>
      <c r="F312" s="36"/>
    </row>
    <row r="313" spans="1:6" s="28" customFormat="1" ht="12.75">
      <c r="A313" s="51"/>
      <c r="F313" s="36"/>
    </row>
    <row r="314" spans="1:6" s="28" customFormat="1" ht="12.75">
      <c r="A314" s="51"/>
      <c r="F314" s="36"/>
    </row>
    <row r="315" spans="1:6" s="28" customFormat="1" ht="12.75">
      <c r="A315" s="51"/>
      <c r="F315" s="36"/>
    </row>
    <row r="316" spans="1:6" s="28" customFormat="1" ht="12.75">
      <c r="A316" s="51"/>
      <c r="F316" s="36"/>
    </row>
    <row r="317" spans="1:6" s="28" customFormat="1" ht="12.75">
      <c r="A317" s="51"/>
      <c r="F317" s="36"/>
    </row>
    <row r="318" spans="1:6" s="28" customFormat="1" ht="12.75">
      <c r="A318" s="51"/>
      <c r="F318" s="36"/>
    </row>
    <row r="319" spans="1:6" s="28" customFormat="1" ht="12.75">
      <c r="A319" s="51"/>
      <c r="F319" s="36"/>
    </row>
    <row r="320" spans="1:6" s="28" customFormat="1" ht="12.75">
      <c r="A320" s="51"/>
      <c r="F320" s="36"/>
    </row>
    <row r="321" spans="1:6" s="28" customFormat="1" ht="12.75">
      <c r="A321" s="51"/>
      <c r="F321" s="36"/>
    </row>
    <row r="322" spans="1:6" s="28" customFormat="1" ht="12.75">
      <c r="A322" s="51"/>
      <c r="F322" s="36"/>
    </row>
    <row r="323" spans="1:6" s="28" customFormat="1" ht="12.75">
      <c r="A323" s="51"/>
      <c r="F323" s="36"/>
    </row>
    <row r="324" spans="1:6" s="28" customFormat="1" ht="12.75">
      <c r="A324" s="51"/>
      <c r="F324" s="36"/>
    </row>
    <row r="325" spans="1:6" s="28" customFormat="1" ht="12.75">
      <c r="A325" s="51"/>
      <c r="F325" s="36"/>
    </row>
    <row r="326" spans="1:6" s="28" customFormat="1" ht="12.75">
      <c r="A326" s="51"/>
      <c r="F326" s="36"/>
    </row>
    <row r="327" spans="1:6" s="28" customFormat="1" ht="12.75">
      <c r="A327" s="51"/>
      <c r="F327" s="36"/>
    </row>
    <row r="328" spans="1:6" s="28" customFormat="1" ht="12.75">
      <c r="A328" s="51"/>
      <c r="F328" s="36"/>
    </row>
    <row r="329" spans="1:6" s="28" customFormat="1" ht="12.75">
      <c r="A329" s="51"/>
      <c r="F329" s="36"/>
    </row>
    <row r="330" spans="1:6" s="28" customFormat="1" ht="12.75">
      <c r="A330" s="51"/>
      <c r="F330" s="36"/>
    </row>
    <row r="331" spans="1:6" s="28" customFormat="1" ht="12.75">
      <c r="A331" s="51"/>
      <c r="F331" s="36"/>
    </row>
    <row r="332" spans="1:6" s="28" customFormat="1" ht="12.75">
      <c r="A332" s="51"/>
      <c r="F332" s="36"/>
    </row>
    <row r="333" spans="1:6" s="28" customFormat="1" ht="12.75">
      <c r="A333" s="51"/>
      <c r="F333" s="36"/>
    </row>
    <row r="334" spans="1:6" s="28" customFormat="1" ht="12.75">
      <c r="A334" s="51"/>
      <c r="F334" s="36"/>
    </row>
    <row r="335" spans="1:6" s="28" customFormat="1" ht="12.75">
      <c r="A335" s="51"/>
      <c r="F335" s="36"/>
    </row>
    <row r="336" spans="1:6" s="28" customFormat="1" ht="12.75">
      <c r="A336" s="51"/>
      <c r="F336" s="36"/>
    </row>
    <row r="337" spans="1:6" s="28" customFormat="1" ht="12.75">
      <c r="A337" s="51"/>
      <c r="F337" s="36"/>
    </row>
    <row r="338" spans="1:6" s="28" customFormat="1" ht="12.75">
      <c r="A338" s="51"/>
      <c r="F338" s="36"/>
    </row>
    <row r="339" spans="1:6" s="28" customFormat="1" ht="12.75">
      <c r="A339" s="51"/>
      <c r="F339" s="36"/>
    </row>
    <row r="340" spans="1:6" s="28" customFormat="1" ht="12.75">
      <c r="A340" s="51"/>
      <c r="F340" s="36"/>
    </row>
    <row r="341" spans="1:6" s="28" customFormat="1" ht="12.75">
      <c r="A341" s="51"/>
      <c r="F341" s="36"/>
    </row>
    <row r="342" spans="1:6" s="28" customFormat="1" ht="12.75">
      <c r="A342" s="51"/>
      <c r="F342" s="36"/>
    </row>
    <row r="343" spans="1:6" s="28" customFormat="1" ht="12.75">
      <c r="A343" s="51"/>
      <c r="F343" s="36"/>
    </row>
    <row r="344" spans="1:6" s="28" customFormat="1" ht="12.75">
      <c r="A344" s="51"/>
      <c r="F344" s="36"/>
    </row>
    <row r="345" spans="1:6" s="28" customFormat="1" ht="12.75">
      <c r="A345" s="51"/>
      <c r="F345" s="36"/>
    </row>
    <row r="346" spans="1:6" s="28" customFormat="1" ht="12.75">
      <c r="A346" s="51"/>
      <c r="F346" s="36"/>
    </row>
    <row r="347" spans="1:6" s="28" customFormat="1" ht="12.75">
      <c r="A347" s="51"/>
      <c r="F347" s="36"/>
    </row>
    <row r="348" spans="1:6" s="28" customFormat="1" ht="12.75">
      <c r="A348" s="51"/>
      <c r="F348" s="36"/>
    </row>
    <row r="349" spans="1:6" s="28" customFormat="1" ht="12.75">
      <c r="A349" s="51"/>
      <c r="F349" s="36"/>
    </row>
    <row r="350" spans="1:6" s="28" customFormat="1" ht="12.75">
      <c r="A350" s="51"/>
      <c r="F350" s="36"/>
    </row>
    <row r="351" spans="1:6" s="28" customFormat="1" ht="12.75">
      <c r="A351" s="51"/>
      <c r="F351" s="36"/>
    </row>
    <row r="352" spans="1:6" s="28" customFormat="1" ht="12.75">
      <c r="A352" s="51"/>
      <c r="F352" s="36"/>
    </row>
    <row r="353" spans="1:6" s="28" customFormat="1" ht="12.75">
      <c r="A353" s="51"/>
      <c r="F353" s="36"/>
    </row>
    <row r="354" spans="1:6" s="28" customFormat="1" ht="12.75">
      <c r="A354" s="51"/>
      <c r="F354" s="36"/>
    </row>
    <row r="355" spans="1:6" s="28" customFormat="1" ht="12.75">
      <c r="A355" s="51"/>
      <c r="F355" s="36"/>
    </row>
    <row r="356" spans="1:6" s="28" customFormat="1" ht="12.75">
      <c r="A356" s="51"/>
      <c r="F356" s="36"/>
    </row>
    <row r="357" spans="1:6" s="28" customFormat="1" ht="12.75">
      <c r="A357" s="51"/>
      <c r="F357" s="36"/>
    </row>
    <row r="358" spans="1:6" s="28" customFormat="1" ht="12.75">
      <c r="A358" s="51"/>
      <c r="F358" s="36"/>
    </row>
    <row r="359" spans="1:6" s="28" customFormat="1" ht="12.75">
      <c r="A359" s="51"/>
      <c r="F359" s="36"/>
    </row>
    <row r="360" spans="1:6" s="28" customFormat="1" ht="12.75">
      <c r="A360" s="51"/>
      <c r="F360" s="36"/>
    </row>
    <row r="361" spans="1:6" s="28" customFormat="1" ht="12.75">
      <c r="A361" s="51"/>
      <c r="F361" s="36"/>
    </row>
    <row r="362" spans="1:6" s="28" customFormat="1" ht="12.75">
      <c r="A362" s="51"/>
      <c r="F362" s="36"/>
    </row>
    <row r="363" spans="1:6" s="28" customFormat="1" ht="12.75">
      <c r="A363" s="51"/>
      <c r="F363" s="36"/>
    </row>
    <row r="364" spans="1:6" s="28" customFormat="1" ht="12.75">
      <c r="A364" s="51"/>
      <c r="F364" s="36"/>
    </row>
    <row r="365" spans="1:6" s="28" customFormat="1" ht="12.75">
      <c r="A365" s="51"/>
      <c r="F365" s="36"/>
    </row>
    <row r="366" spans="1:6" s="28" customFormat="1" ht="12.75">
      <c r="A366" s="51"/>
      <c r="F366" s="36"/>
    </row>
    <row r="367" spans="1:6" s="28" customFormat="1" ht="12.75">
      <c r="A367" s="51"/>
      <c r="F367" s="36"/>
    </row>
    <row r="368" spans="1:6" s="28" customFormat="1" ht="12.75">
      <c r="A368" s="51"/>
      <c r="F368" s="36"/>
    </row>
    <row r="369" spans="1:6" s="28" customFormat="1" ht="12.75">
      <c r="A369" s="51"/>
      <c r="F369" s="36"/>
    </row>
    <row r="370" spans="1:6" s="28" customFormat="1" ht="12.75">
      <c r="A370" s="51"/>
      <c r="F370" s="36"/>
    </row>
  </sheetData>
  <mergeCells count="12">
    <mergeCell ref="B69:F69"/>
    <mergeCell ref="A2:B3"/>
    <mergeCell ref="E2:H2"/>
    <mergeCell ref="E3:H3"/>
    <mergeCell ref="A4:B4"/>
    <mergeCell ref="F4:H4"/>
    <mergeCell ref="F5:H5"/>
    <mergeCell ref="A9:H9"/>
    <mergeCell ref="A65:C65"/>
    <mergeCell ref="E65:F65"/>
    <mergeCell ref="B67:F67"/>
    <mergeCell ref="B68:F68"/>
  </mergeCells>
  <conditionalFormatting sqref="A2 C2:D3 A4:D4 D5 A6:D8">
    <cfRule type="cellIs" dxfId="10" priority="54" operator="equal">
      <formula>0</formula>
    </cfRule>
  </conditionalFormatting>
  <conditionalFormatting sqref="A9:A10 E11:F27 A11:C65 F28 E28:E29 E30:F64">
    <cfRule type="cellIs" dxfId="9" priority="51" operator="equal">
      <formula>0</formula>
    </cfRule>
  </conditionalFormatting>
  <conditionalFormatting sqref="A5:B5">
    <cfRule type="cellIs" dxfId="8" priority="1" operator="equal">
      <formula>0</formula>
    </cfRule>
  </conditionalFormatting>
  <conditionalFormatting sqref="A67:B69">
    <cfRule type="cellIs" dxfId="7" priority="46" operator="equal">
      <formula>0</formula>
    </cfRule>
  </conditionalFormatting>
  <conditionalFormatting sqref="A66:D66">
    <cfRule type="cellIs" dxfId="6" priority="47" operator="equal">
      <formula>0</formula>
    </cfRule>
  </conditionalFormatting>
  <conditionalFormatting sqref="E2:E8">
    <cfRule type="cellIs" dxfId="5" priority="49" operator="equal">
      <formula>0</formula>
    </cfRule>
  </conditionalFormatting>
  <conditionalFormatting sqref="E65">
    <cfRule type="cellIs" dxfId="4" priority="45" operator="equal">
      <formula>0</formula>
    </cfRule>
  </conditionalFormatting>
  <conditionalFormatting sqref="F4">
    <cfRule type="cellIs" dxfId="3" priority="50" operator="equal">
      <formula>0</formula>
    </cfRule>
  </conditionalFormatting>
  <conditionalFormatting sqref="F6:H8">
    <cfRule type="cellIs" dxfId="2" priority="55" operator="equal">
      <formula>0</formula>
    </cfRule>
  </conditionalFormatting>
  <conditionalFormatting sqref="G67:G69">
    <cfRule type="cellIs" dxfId="1" priority="44" operator="equal">
      <formula>0</formula>
    </cfRule>
  </conditionalFormatting>
  <conditionalFormatting sqref="H11:H69">
    <cfRule type="cellIs" dxfId="0" priority="2" operator="equal">
      <formula>0</formula>
    </cfRule>
  </conditionalFormatting>
  <printOptions horizontalCentered="1"/>
  <pageMargins left="0.70866141732283472" right="0.70866141732283472" top="0.74803149606299213" bottom="0.74803149606299213" header="0.31496062992125984" footer="0.31496062992125984"/>
  <pageSetup paperSize="9" scale="74" orientation="portrait" r:id="rId1"/>
  <headerFooter>
    <oddFooter>&amp;L&amp;"Calibri,Normal"&amp;9&amp;K00-034&amp;A&amp;R&amp;"Calibri,Normal"&amp;9&amp;K00-034page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11</vt:i4>
      </vt:variant>
    </vt:vector>
  </HeadingPairs>
  <TitlesOfParts>
    <vt:vector size="17" baseType="lpstr">
      <vt:lpstr>Recapitulatif</vt:lpstr>
      <vt:lpstr>Zone 00</vt:lpstr>
      <vt:lpstr>Zone 01&amp;02</vt:lpstr>
      <vt:lpstr>Zone 03</vt:lpstr>
      <vt:lpstr>Zone 05</vt:lpstr>
      <vt:lpstr>Zone 06</vt:lpstr>
      <vt:lpstr>'Zone 00'!Impression_des_titres</vt:lpstr>
      <vt:lpstr>'Zone 01&amp;02'!Impression_des_titres</vt:lpstr>
      <vt:lpstr>'Zone 03'!Impression_des_titres</vt:lpstr>
      <vt:lpstr>'Zone 05'!Impression_des_titres</vt:lpstr>
      <vt:lpstr>'Zone 06'!Impression_des_titres</vt:lpstr>
      <vt:lpstr>Recapitulatif!Zone_d_impression</vt:lpstr>
      <vt:lpstr>'Zone 00'!Zone_d_impression</vt:lpstr>
      <vt:lpstr>'Zone 01&amp;02'!Zone_d_impression</vt:lpstr>
      <vt:lpstr>'Zone 03'!Zone_d_impression</vt:lpstr>
      <vt:lpstr>'Zone 05'!Zone_d_impression</vt:lpstr>
      <vt:lpstr>'Zone 06'!Zone_d_impression</vt:lpstr>
    </vt:vector>
  </TitlesOfParts>
  <Company>GINGER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hemery</dc:creator>
  <cp:lastModifiedBy>IFEBE-KABWASA Diane</cp:lastModifiedBy>
  <cp:lastPrinted>2026-01-06T13:09:58Z</cp:lastPrinted>
  <dcterms:created xsi:type="dcterms:W3CDTF">2016-02-22T09:49:09Z</dcterms:created>
  <dcterms:modified xsi:type="dcterms:W3CDTF">2026-01-22T15:32:54Z</dcterms:modified>
</cp:coreProperties>
</file>